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16_0.bin" ContentType="application/vnd.openxmlformats-officedocument.oleObject"/>
  <Override PartName="/xl/embeddings/oleObject_16_1.bin" ContentType="application/vnd.openxmlformats-officedocument.oleObject"/>
  <Override PartName="/xl/embeddings/oleObject_16_2.bin" ContentType="application/vnd.openxmlformats-officedocument.oleObject"/>
  <Override PartName="/xl/embeddings/oleObject_16_3.bin" ContentType="application/vnd.openxmlformats-officedocument.oleObject"/>
  <Override PartName="/xl/embeddings/oleObject_16_4.bin" ContentType="application/vnd.openxmlformats-officedocument.oleObject"/>
  <Override PartName="/xl/embeddings/oleObject_18_0.bin" ContentType="application/vnd.openxmlformats-officedocument.oleObject"/>
  <Override PartName="/xl/embeddings/oleObject_18_1.bin" ContentType="application/vnd.openxmlformats-officedocument.oleObject"/>
  <Override PartName="/xl/embeddings/oleObject_18_2.bin" ContentType="application/vnd.openxmlformats-officedocument.oleObject"/>
  <Override PartName="/xl/embeddings/oleObject_18_3.bin" ContentType="application/vnd.openxmlformats-officedocument.oleObject"/>
  <Override PartName="/xl/embeddings/oleObject_18_4.bin" ContentType="application/vnd.openxmlformats-officedocument.oleObject"/>
  <Override PartName="/xl/embeddings/oleObject_18_5.bin" ContentType="application/vnd.openxmlformats-officedocument.oleObject"/>
  <Override PartName="/xl/embeddings/oleObject_18_6.bin" ContentType="application/vnd.openxmlformats-officedocument.oleObject"/>
  <Override PartName="/xl/embeddings/oleObject_19_0.bin" ContentType="application/vnd.openxmlformats-officedocument.oleObject"/>
  <Override PartName="/xl/embeddings/oleObject_19_1.bin" ContentType="application/vnd.openxmlformats-officedocument.oleObject"/>
  <Override PartName="/xl/embeddings/oleObject_19_2.bin" ContentType="application/vnd.openxmlformats-officedocument.oleObject"/>
  <Override PartName="/xl/embeddings/oleObject_19_3.bin" ContentType="application/vnd.openxmlformats-officedocument.oleObject"/>
  <Override PartName="/xl/embeddings/oleObject_19_4.bin" ContentType="application/vnd.openxmlformats-officedocument.oleObject"/>
  <Override PartName="/xl/embeddings/oleObject_19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970" activeTab="1"/>
  </bookViews>
  <sheets>
    <sheet name="Inhaltsverzeichnis" sheetId="1" r:id="rId1"/>
    <sheet name="Eingangsgr. vor Versuchsb." sheetId="2" r:id="rId2"/>
    <sheet name="Flüssigkeitssäulen (mmFS)" sheetId="3" r:id="rId3"/>
    <sheet name="cp-Werte" sheetId="4" r:id="rId4"/>
    <sheet name="cp-Oberseite" sheetId="5" r:id="rId5"/>
    <sheet name="cp-Unterseite" sheetId="6" r:id="rId6"/>
    <sheet name="ca- und cw -15°" sheetId="7" r:id="rId7"/>
    <sheet name="ca und cw -10°" sheetId="8" r:id="rId8"/>
    <sheet name="ca und cw -5°" sheetId="9" r:id="rId9"/>
    <sheet name="ca und cw 0°" sheetId="10" r:id="rId10"/>
    <sheet name="ca und cw 5°" sheetId="11" r:id="rId11"/>
    <sheet name="ca und cw 10°" sheetId="12" r:id="rId12"/>
    <sheet name="ca und cw 15°" sheetId="13" r:id="rId13"/>
    <sheet name="ca und cw 20°" sheetId="14" r:id="rId14"/>
    <sheet name="ca und cw 25°" sheetId="15" r:id="rId15"/>
    <sheet name="Polardiagr.+rel.Fehl." sheetId="16" r:id="rId16"/>
    <sheet name="U_Re" sheetId="17" r:id="rId17"/>
    <sheet name="M=10 cp-Datensätze" sheetId="18" r:id="rId18"/>
    <sheet name="U_cp" sheetId="19" r:id="rId19"/>
    <sheet name="U_cw_ca" sheetId="20" r:id="rId20"/>
  </sheets>
  <definedNames/>
  <calcPr fullCalcOnLoad="1"/>
</workbook>
</file>

<file path=xl/sharedStrings.xml><?xml version="1.0" encoding="utf-8"?>
<sst xmlns="http://schemas.openxmlformats.org/spreadsheetml/2006/main" count="2083" uniqueCount="231">
  <si>
    <t>[mm]</t>
  </si>
  <si>
    <t>[°C]</t>
  </si>
  <si>
    <t>[mbar]</t>
  </si>
  <si>
    <r>
      <t>q</t>
    </r>
    <r>
      <rPr>
        <vertAlign val="subscript"/>
        <sz val="10"/>
        <rFont val="Symbol"/>
        <family val="1"/>
      </rPr>
      <t>¥</t>
    </r>
  </si>
  <si>
    <r>
      <t>T</t>
    </r>
    <r>
      <rPr>
        <vertAlign val="subscript"/>
        <sz val="10"/>
        <rFont val="Symbol"/>
        <family val="1"/>
      </rPr>
      <t>¥</t>
    </r>
  </si>
  <si>
    <t>x [mm]</t>
  </si>
  <si>
    <t xml:space="preserve">a [°] </t>
  </si>
  <si>
    <r>
      <t>u</t>
    </r>
    <r>
      <rPr>
        <vertAlign val="subscript"/>
        <sz val="10"/>
        <rFont val="Symbol"/>
        <family val="1"/>
      </rPr>
      <t>¥</t>
    </r>
  </si>
  <si>
    <t>[m/s]</t>
  </si>
  <si>
    <r>
      <t>r</t>
    </r>
    <r>
      <rPr>
        <vertAlign val="subscript"/>
        <sz val="10"/>
        <rFont val="Arial"/>
        <family val="2"/>
      </rPr>
      <t>L</t>
    </r>
  </si>
  <si>
    <r>
      <t>[kg/m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</si>
  <si>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u</t>
  </si>
  <si>
    <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/s]</t>
    </r>
  </si>
  <si>
    <t>Re</t>
  </si>
  <si>
    <t>[Pa]</t>
  </si>
  <si>
    <t>y [mm]</t>
  </si>
  <si>
    <t>[°]</t>
  </si>
  <si>
    <t>[mmFS]</t>
  </si>
  <si>
    <r>
      <t>D</t>
    </r>
    <r>
      <rPr>
        <b/>
        <sz val="10"/>
        <rFont val="Arial"/>
        <family val="2"/>
      </rPr>
      <t>x</t>
    </r>
    <r>
      <rPr>
        <b/>
        <sz val="10"/>
        <rFont val="Symbol"/>
        <family val="1"/>
      </rPr>
      <t xml:space="preserve"> [</t>
    </r>
    <r>
      <rPr>
        <b/>
        <sz val="10"/>
        <rFont val="Arial"/>
        <family val="2"/>
      </rPr>
      <t>mm</t>
    </r>
    <r>
      <rPr>
        <b/>
        <sz val="10"/>
        <rFont val="Symbol"/>
        <family val="1"/>
      </rPr>
      <t>]</t>
    </r>
  </si>
  <si>
    <r>
      <t>D</t>
    </r>
    <r>
      <rPr>
        <b/>
        <sz val="10"/>
        <rFont val="Arial"/>
        <family val="2"/>
      </rPr>
      <t>y</t>
    </r>
    <r>
      <rPr>
        <b/>
        <sz val="10"/>
        <rFont val="Symbol"/>
        <family val="1"/>
      </rPr>
      <t xml:space="preserve"> [</t>
    </r>
    <r>
      <rPr>
        <b/>
        <sz val="10"/>
        <rFont val="Arial"/>
        <family val="2"/>
      </rPr>
      <t>mm</t>
    </r>
    <r>
      <rPr>
        <b/>
        <sz val="10"/>
        <rFont val="Symbol"/>
        <family val="1"/>
      </rPr>
      <t>]</t>
    </r>
  </si>
  <si>
    <t>Summe</t>
  </si>
  <si>
    <t>L</t>
  </si>
  <si>
    <r>
      <t>C</t>
    </r>
    <r>
      <rPr>
        <b/>
        <vertAlign val="subscript"/>
        <sz val="10"/>
        <rFont val="Arial"/>
        <family val="2"/>
      </rPr>
      <t>N</t>
    </r>
  </si>
  <si>
    <r>
      <t>C</t>
    </r>
    <r>
      <rPr>
        <b/>
        <vertAlign val="subscript"/>
        <sz val="10"/>
        <rFont val="Arial"/>
        <family val="2"/>
      </rPr>
      <t>T</t>
    </r>
  </si>
  <si>
    <r>
      <t>C</t>
    </r>
    <r>
      <rPr>
        <b/>
        <vertAlign val="subscript"/>
        <sz val="10"/>
        <rFont val="Arial"/>
        <family val="2"/>
      </rPr>
      <t>A</t>
    </r>
  </si>
  <si>
    <r>
      <t>C</t>
    </r>
    <r>
      <rPr>
        <b/>
        <vertAlign val="subscript"/>
        <sz val="10"/>
        <rFont val="Arial"/>
        <family val="2"/>
      </rPr>
      <t>W</t>
    </r>
  </si>
  <si>
    <r>
      <t>h</t>
    </r>
    <r>
      <rPr>
        <vertAlign val="subscript"/>
        <sz val="10"/>
        <rFont val="Arial"/>
        <family val="2"/>
      </rPr>
      <t>0</t>
    </r>
  </si>
  <si>
    <r>
      <t>h</t>
    </r>
    <r>
      <rPr>
        <vertAlign val="subscript"/>
        <sz val="10"/>
        <rFont val="Arial"/>
        <family val="2"/>
      </rPr>
      <t>1,0</t>
    </r>
  </si>
  <si>
    <r>
      <t>h</t>
    </r>
    <r>
      <rPr>
        <vertAlign val="subscript"/>
        <sz val="10"/>
        <rFont val="Arial"/>
        <family val="2"/>
      </rPr>
      <t>2,0</t>
    </r>
  </si>
  <si>
    <r>
      <t>h</t>
    </r>
    <r>
      <rPr>
        <vertAlign val="subscript"/>
        <sz val="10"/>
        <rFont val="Arial"/>
        <family val="2"/>
      </rPr>
      <t>3,0</t>
    </r>
  </si>
  <si>
    <r>
      <t>h</t>
    </r>
    <r>
      <rPr>
        <vertAlign val="subscript"/>
        <sz val="10"/>
        <rFont val="Arial"/>
        <family val="2"/>
      </rPr>
      <t>4,0</t>
    </r>
  </si>
  <si>
    <r>
      <t>h</t>
    </r>
    <r>
      <rPr>
        <vertAlign val="subscript"/>
        <sz val="10"/>
        <rFont val="Arial"/>
        <family val="2"/>
      </rPr>
      <t>5,0</t>
    </r>
  </si>
  <si>
    <r>
      <t>h</t>
    </r>
    <r>
      <rPr>
        <vertAlign val="subscript"/>
        <sz val="10"/>
        <rFont val="Arial"/>
        <family val="2"/>
      </rPr>
      <t>6,0</t>
    </r>
  </si>
  <si>
    <r>
      <t>h</t>
    </r>
    <r>
      <rPr>
        <vertAlign val="subscript"/>
        <sz val="10"/>
        <rFont val="Arial"/>
        <family val="2"/>
      </rPr>
      <t>7,0</t>
    </r>
  </si>
  <si>
    <r>
      <t>h</t>
    </r>
    <r>
      <rPr>
        <vertAlign val="subscript"/>
        <sz val="10"/>
        <rFont val="Arial"/>
        <family val="2"/>
      </rPr>
      <t>8,0</t>
    </r>
  </si>
  <si>
    <r>
      <t>h</t>
    </r>
    <r>
      <rPr>
        <vertAlign val="subscript"/>
        <sz val="10"/>
        <rFont val="Arial"/>
        <family val="2"/>
      </rPr>
      <t>9,0</t>
    </r>
  </si>
  <si>
    <r>
      <t>h</t>
    </r>
    <r>
      <rPr>
        <vertAlign val="subscript"/>
        <sz val="10"/>
        <rFont val="Arial"/>
        <family val="2"/>
      </rPr>
      <t>1,u</t>
    </r>
  </si>
  <si>
    <r>
      <t>h</t>
    </r>
    <r>
      <rPr>
        <vertAlign val="subscript"/>
        <sz val="10"/>
        <rFont val="Arial"/>
        <family val="2"/>
      </rPr>
      <t>2,u</t>
    </r>
  </si>
  <si>
    <r>
      <t>h</t>
    </r>
    <r>
      <rPr>
        <vertAlign val="subscript"/>
        <sz val="10"/>
        <rFont val="Arial"/>
        <family val="2"/>
      </rPr>
      <t>3,u</t>
    </r>
  </si>
  <si>
    <r>
      <t>h</t>
    </r>
    <r>
      <rPr>
        <vertAlign val="subscript"/>
        <sz val="10"/>
        <rFont val="Arial"/>
        <family val="2"/>
      </rPr>
      <t>4,u</t>
    </r>
  </si>
  <si>
    <r>
      <t>h</t>
    </r>
    <r>
      <rPr>
        <vertAlign val="subscript"/>
        <sz val="10"/>
        <rFont val="Arial"/>
        <family val="2"/>
      </rPr>
      <t>5,u</t>
    </r>
  </si>
  <si>
    <r>
      <t>h</t>
    </r>
    <r>
      <rPr>
        <vertAlign val="subscript"/>
        <sz val="10"/>
        <rFont val="Arial"/>
        <family val="2"/>
      </rPr>
      <t>6,u</t>
    </r>
  </si>
  <si>
    <r>
      <t>h</t>
    </r>
    <r>
      <rPr>
        <vertAlign val="subscript"/>
        <sz val="10"/>
        <rFont val="Arial"/>
        <family val="2"/>
      </rPr>
      <t>7,u</t>
    </r>
  </si>
  <si>
    <r>
      <t>h</t>
    </r>
    <r>
      <rPr>
        <vertAlign val="subscript"/>
        <sz val="10"/>
        <rFont val="Arial"/>
        <family val="2"/>
      </rPr>
      <t>8,u</t>
    </r>
  </si>
  <si>
    <r>
      <t>r</t>
    </r>
    <r>
      <rPr>
        <vertAlign val="subscript"/>
        <sz val="10"/>
        <rFont val="Arial"/>
        <family val="2"/>
      </rPr>
      <t>FS</t>
    </r>
  </si>
  <si>
    <t>b</t>
  </si>
  <si>
    <r>
      <t>sin</t>
    </r>
    <r>
      <rPr>
        <sz val="10"/>
        <rFont val="Symbol"/>
        <family val="1"/>
      </rPr>
      <t>b</t>
    </r>
  </si>
  <si>
    <t>g</t>
  </si>
  <si>
    <r>
      <t>[m/s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</si>
  <si>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Bestimmung des Umgebungsdrucks</t>
  </si>
  <si>
    <r>
      <t>b</t>
    </r>
    <r>
      <rPr>
        <vertAlign val="subscript"/>
        <sz val="10"/>
        <rFont val="Arial"/>
        <family val="2"/>
      </rPr>
      <t>t</t>
    </r>
  </si>
  <si>
    <r>
      <t>K</t>
    </r>
    <r>
      <rPr>
        <vertAlign val="subscript"/>
        <sz val="10"/>
        <rFont val="Arial"/>
        <family val="2"/>
      </rPr>
      <t>t</t>
    </r>
  </si>
  <si>
    <r>
      <t>K</t>
    </r>
    <r>
      <rPr>
        <vertAlign val="subscript"/>
        <sz val="10"/>
        <rFont val="Arial"/>
        <family val="2"/>
      </rPr>
      <t>g</t>
    </r>
    <r>
      <rPr>
        <vertAlign val="subscript"/>
        <sz val="10"/>
        <rFont val="Symbol"/>
        <family val="1"/>
      </rPr>
      <t>j</t>
    </r>
  </si>
  <si>
    <r>
      <t>K</t>
    </r>
    <r>
      <rPr>
        <vertAlign val="subscript"/>
        <sz val="10"/>
        <rFont val="Arial"/>
        <family val="2"/>
      </rPr>
      <t>gH</t>
    </r>
  </si>
  <si>
    <r>
      <t>K</t>
    </r>
    <r>
      <rPr>
        <vertAlign val="subscript"/>
        <sz val="10"/>
        <rFont val="Arial"/>
        <family val="2"/>
      </rPr>
      <t>K</t>
    </r>
  </si>
  <si>
    <r>
      <t>b=p</t>
    </r>
    <r>
      <rPr>
        <vertAlign val="subscript"/>
        <sz val="10"/>
        <rFont val="Symbol"/>
        <family val="1"/>
      </rPr>
      <t>¥</t>
    </r>
  </si>
  <si>
    <t>Bestimmung der Luftdichte</t>
  </si>
  <si>
    <r>
      <t>R</t>
    </r>
    <r>
      <rPr>
        <vertAlign val="subscript"/>
        <sz val="10"/>
        <rFont val="Arial"/>
        <family val="2"/>
      </rPr>
      <t>L</t>
    </r>
  </si>
  <si>
    <t>[J/(kg*K)]</t>
  </si>
  <si>
    <t xml:space="preserve">Bestimmung des </t>
  </si>
  <si>
    <t>dynamischen Drucks der Anströmung</t>
  </si>
  <si>
    <t>Bestimmung des abzulesenden</t>
  </si>
  <si>
    <t>p</t>
  </si>
  <si>
    <r>
      <t>g</t>
    </r>
    <r>
      <rPr>
        <vertAlign val="subscript"/>
        <sz val="10"/>
        <rFont val="Arial"/>
        <family val="2"/>
      </rPr>
      <t>N</t>
    </r>
  </si>
  <si>
    <r>
      <t>r</t>
    </r>
    <r>
      <rPr>
        <vertAlign val="subscript"/>
        <sz val="10"/>
        <rFont val="Arial"/>
        <family val="2"/>
      </rPr>
      <t>4</t>
    </r>
  </si>
  <si>
    <r>
      <t>r</t>
    </r>
    <r>
      <rPr>
        <vertAlign val="subscript"/>
        <sz val="10"/>
        <rFont val="Arial"/>
        <family val="2"/>
      </rPr>
      <t>T</t>
    </r>
    <r>
      <rPr>
        <vertAlign val="subscript"/>
        <sz val="10"/>
        <rFont val="Symbol"/>
        <family val="1"/>
      </rPr>
      <t>¥</t>
    </r>
  </si>
  <si>
    <r>
      <t>cp</t>
    </r>
    <r>
      <rPr>
        <vertAlign val="subscript"/>
        <sz val="10"/>
        <rFont val="Arial"/>
        <family val="2"/>
      </rPr>
      <t>0</t>
    </r>
  </si>
  <si>
    <r>
      <t>cp</t>
    </r>
    <r>
      <rPr>
        <vertAlign val="subscript"/>
        <sz val="10"/>
        <rFont val="Arial"/>
        <family val="2"/>
      </rPr>
      <t>1,o</t>
    </r>
  </si>
  <si>
    <r>
      <t>cp</t>
    </r>
    <r>
      <rPr>
        <vertAlign val="subscript"/>
        <sz val="10"/>
        <rFont val="Arial"/>
        <family val="2"/>
      </rPr>
      <t>2,o</t>
    </r>
  </si>
  <si>
    <r>
      <t>cp</t>
    </r>
    <r>
      <rPr>
        <vertAlign val="subscript"/>
        <sz val="10"/>
        <rFont val="Arial"/>
        <family val="2"/>
      </rPr>
      <t>3,o</t>
    </r>
  </si>
  <si>
    <r>
      <t>cp</t>
    </r>
    <r>
      <rPr>
        <vertAlign val="subscript"/>
        <sz val="10"/>
        <rFont val="Arial"/>
        <family val="2"/>
      </rPr>
      <t>5,o</t>
    </r>
  </si>
  <si>
    <r>
      <t>cp</t>
    </r>
    <r>
      <rPr>
        <vertAlign val="subscript"/>
        <sz val="10"/>
        <rFont val="Arial"/>
        <family val="2"/>
      </rPr>
      <t>6,o</t>
    </r>
  </si>
  <si>
    <r>
      <t>cp</t>
    </r>
    <r>
      <rPr>
        <vertAlign val="subscript"/>
        <sz val="10"/>
        <rFont val="Arial"/>
        <family val="2"/>
      </rPr>
      <t>7,o</t>
    </r>
  </si>
  <si>
    <r>
      <t>cp</t>
    </r>
    <r>
      <rPr>
        <vertAlign val="subscript"/>
        <sz val="10"/>
        <rFont val="Arial"/>
        <family val="2"/>
      </rPr>
      <t>8,o</t>
    </r>
  </si>
  <si>
    <r>
      <t>cp</t>
    </r>
    <r>
      <rPr>
        <vertAlign val="subscript"/>
        <sz val="10"/>
        <rFont val="Arial"/>
        <family val="2"/>
      </rPr>
      <t>9,o</t>
    </r>
  </si>
  <si>
    <r>
      <t>cp</t>
    </r>
    <r>
      <rPr>
        <vertAlign val="subscript"/>
        <sz val="10"/>
        <rFont val="Arial"/>
        <family val="2"/>
      </rPr>
      <t>9,u</t>
    </r>
  </si>
  <si>
    <r>
      <t>cp</t>
    </r>
    <r>
      <rPr>
        <vertAlign val="subscript"/>
        <sz val="10"/>
        <rFont val="Arial"/>
        <family val="2"/>
      </rPr>
      <t>8,u</t>
    </r>
  </si>
  <si>
    <r>
      <t>cp</t>
    </r>
    <r>
      <rPr>
        <vertAlign val="subscript"/>
        <sz val="10"/>
        <rFont val="Arial"/>
        <family val="2"/>
      </rPr>
      <t>7,u</t>
    </r>
  </si>
  <si>
    <r>
      <t>cp</t>
    </r>
    <r>
      <rPr>
        <vertAlign val="subscript"/>
        <sz val="10"/>
        <rFont val="Arial"/>
        <family val="2"/>
      </rPr>
      <t>6,u</t>
    </r>
  </si>
  <si>
    <r>
      <t>cp</t>
    </r>
    <r>
      <rPr>
        <vertAlign val="subscript"/>
        <sz val="10"/>
        <rFont val="Arial"/>
        <family val="2"/>
      </rPr>
      <t>5,u</t>
    </r>
  </si>
  <si>
    <r>
      <t>cp</t>
    </r>
    <r>
      <rPr>
        <vertAlign val="subscript"/>
        <sz val="10"/>
        <rFont val="Arial"/>
        <family val="2"/>
      </rPr>
      <t>4,u</t>
    </r>
  </si>
  <si>
    <r>
      <t>cp</t>
    </r>
    <r>
      <rPr>
        <vertAlign val="subscript"/>
        <sz val="10"/>
        <rFont val="Arial"/>
        <family val="2"/>
      </rPr>
      <t>3,u</t>
    </r>
  </si>
  <si>
    <r>
      <t>cp</t>
    </r>
    <r>
      <rPr>
        <vertAlign val="subscript"/>
        <sz val="10"/>
        <rFont val="Arial"/>
        <family val="2"/>
      </rPr>
      <t>2,u</t>
    </r>
  </si>
  <si>
    <r>
      <t>cp</t>
    </r>
    <r>
      <rPr>
        <vertAlign val="subscript"/>
        <sz val="10"/>
        <rFont val="Arial"/>
        <family val="2"/>
      </rPr>
      <t>1,u</t>
    </r>
  </si>
  <si>
    <r>
      <t>h</t>
    </r>
    <r>
      <rPr>
        <vertAlign val="subscript"/>
        <sz val="10"/>
        <rFont val="Arial"/>
        <family val="2"/>
      </rPr>
      <t>9,u</t>
    </r>
  </si>
  <si>
    <r>
      <t>cp</t>
    </r>
    <r>
      <rPr>
        <vertAlign val="subscript"/>
        <sz val="10"/>
        <rFont val="Arial"/>
        <family val="2"/>
      </rPr>
      <t>1,0</t>
    </r>
  </si>
  <si>
    <r>
      <t>cp</t>
    </r>
    <r>
      <rPr>
        <vertAlign val="subscript"/>
        <sz val="10"/>
        <rFont val="Arial"/>
        <family val="2"/>
      </rPr>
      <t>2,0</t>
    </r>
  </si>
  <si>
    <r>
      <t>cp</t>
    </r>
    <r>
      <rPr>
        <vertAlign val="subscript"/>
        <sz val="10"/>
        <rFont val="Arial"/>
        <family val="2"/>
      </rPr>
      <t>3,0</t>
    </r>
  </si>
  <si>
    <r>
      <t>cp</t>
    </r>
    <r>
      <rPr>
        <vertAlign val="subscript"/>
        <sz val="10"/>
        <rFont val="Arial"/>
        <family val="2"/>
      </rPr>
      <t>4,0</t>
    </r>
  </si>
  <si>
    <r>
      <t>cp</t>
    </r>
    <r>
      <rPr>
        <vertAlign val="subscript"/>
        <sz val="10"/>
        <rFont val="Arial"/>
        <family val="2"/>
      </rPr>
      <t>5,0</t>
    </r>
  </si>
  <si>
    <r>
      <t>cp</t>
    </r>
    <r>
      <rPr>
        <vertAlign val="subscript"/>
        <sz val="10"/>
        <rFont val="Arial"/>
        <family val="2"/>
      </rPr>
      <t>6,0</t>
    </r>
  </si>
  <si>
    <r>
      <t>cp</t>
    </r>
    <r>
      <rPr>
        <vertAlign val="subscript"/>
        <sz val="10"/>
        <rFont val="Arial"/>
        <family val="2"/>
      </rPr>
      <t>7,0</t>
    </r>
  </si>
  <si>
    <r>
      <t>cp</t>
    </r>
    <r>
      <rPr>
        <vertAlign val="subscript"/>
        <sz val="10"/>
        <rFont val="Arial"/>
        <family val="2"/>
      </rPr>
      <t>8,0</t>
    </r>
  </si>
  <si>
    <r>
      <t>cp</t>
    </r>
    <r>
      <rPr>
        <vertAlign val="subscript"/>
        <sz val="10"/>
        <rFont val="Arial"/>
        <family val="2"/>
      </rPr>
      <t>9,0</t>
    </r>
  </si>
  <si>
    <r>
      <t>(cp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+cp</t>
    </r>
    <r>
      <rPr>
        <vertAlign val="subscript"/>
        <sz val="10"/>
        <rFont val="Arial"/>
        <family val="2"/>
      </rPr>
      <t>1,o</t>
    </r>
    <r>
      <rPr>
        <sz val="10"/>
        <rFont val="Arial"/>
        <family val="2"/>
      </rPr>
      <t>)/2</t>
    </r>
  </si>
  <si>
    <r>
      <t>(cp</t>
    </r>
    <r>
      <rPr>
        <vertAlign val="subscript"/>
        <sz val="10"/>
        <rFont val="Arial"/>
        <family val="2"/>
      </rPr>
      <t>1,o</t>
    </r>
    <r>
      <rPr>
        <sz val="10"/>
        <rFont val="Arial"/>
        <family val="2"/>
      </rPr>
      <t>+cp</t>
    </r>
    <r>
      <rPr>
        <vertAlign val="subscript"/>
        <sz val="10"/>
        <rFont val="Arial"/>
        <family val="2"/>
      </rPr>
      <t>2,o</t>
    </r>
    <r>
      <rPr>
        <sz val="10"/>
        <rFont val="Arial"/>
        <family val="2"/>
      </rPr>
      <t>)/2</t>
    </r>
  </si>
  <si>
    <r>
      <t>(cp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,o+cp</t>
    </r>
    <r>
      <rPr>
        <vertAlign val="subscript"/>
        <sz val="10"/>
        <rFont val="Arial"/>
        <family val="2"/>
      </rPr>
      <t>3,o</t>
    </r>
    <r>
      <rPr>
        <sz val="10"/>
        <rFont val="Arial"/>
        <family val="2"/>
      </rPr>
      <t>)/2</t>
    </r>
  </si>
  <si>
    <r>
      <t>(cp</t>
    </r>
    <r>
      <rPr>
        <vertAlign val="subscript"/>
        <sz val="10"/>
        <rFont val="Arial"/>
        <family val="2"/>
      </rPr>
      <t>3,o</t>
    </r>
    <r>
      <rPr>
        <sz val="10"/>
        <rFont val="Arial"/>
        <family val="2"/>
      </rPr>
      <t>+cp</t>
    </r>
    <r>
      <rPr>
        <vertAlign val="subscript"/>
        <sz val="10"/>
        <rFont val="Arial"/>
        <family val="2"/>
      </rPr>
      <t>4,o</t>
    </r>
    <r>
      <rPr>
        <sz val="10"/>
        <rFont val="Arial"/>
        <family val="2"/>
      </rPr>
      <t>)/2</t>
    </r>
  </si>
  <si>
    <r>
      <t>(cp</t>
    </r>
    <r>
      <rPr>
        <vertAlign val="subscript"/>
        <sz val="10"/>
        <rFont val="Arial"/>
        <family val="2"/>
      </rPr>
      <t>4,o</t>
    </r>
    <r>
      <rPr>
        <sz val="10"/>
        <rFont val="Arial"/>
        <family val="2"/>
      </rPr>
      <t>+cp</t>
    </r>
    <r>
      <rPr>
        <vertAlign val="subscript"/>
        <sz val="10"/>
        <rFont val="Arial"/>
        <family val="2"/>
      </rPr>
      <t>5,o</t>
    </r>
    <r>
      <rPr>
        <sz val="10"/>
        <rFont val="Arial"/>
        <family val="2"/>
      </rPr>
      <t>)/2</t>
    </r>
  </si>
  <si>
    <r>
      <t>(cp</t>
    </r>
    <r>
      <rPr>
        <vertAlign val="subscript"/>
        <sz val="10"/>
        <rFont val="Arial"/>
        <family val="2"/>
      </rPr>
      <t>5,o</t>
    </r>
    <r>
      <rPr>
        <sz val="10"/>
        <rFont val="Arial"/>
        <family val="2"/>
      </rPr>
      <t>+cp</t>
    </r>
    <r>
      <rPr>
        <vertAlign val="subscript"/>
        <sz val="10"/>
        <rFont val="Arial"/>
        <family val="2"/>
      </rPr>
      <t>6,o</t>
    </r>
    <r>
      <rPr>
        <sz val="10"/>
        <rFont val="Arial"/>
        <family val="2"/>
      </rPr>
      <t>)/2</t>
    </r>
  </si>
  <si>
    <r>
      <t>(cp</t>
    </r>
    <r>
      <rPr>
        <vertAlign val="subscript"/>
        <sz val="10"/>
        <rFont val="Arial"/>
        <family val="2"/>
      </rPr>
      <t>6,o</t>
    </r>
    <r>
      <rPr>
        <sz val="10"/>
        <rFont val="Arial"/>
        <family val="2"/>
      </rPr>
      <t>+cp</t>
    </r>
    <r>
      <rPr>
        <vertAlign val="subscript"/>
        <sz val="10"/>
        <rFont val="Arial"/>
        <family val="2"/>
      </rPr>
      <t>7,o</t>
    </r>
    <r>
      <rPr>
        <sz val="10"/>
        <rFont val="Arial"/>
        <family val="2"/>
      </rPr>
      <t>)/2</t>
    </r>
  </si>
  <si>
    <r>
      <t>(cp</t>
    </r>
    <r>
      <rPr>
        <vertAlign val="subscript"/>
        <sz val="10"/>
        <rFont val="Arial"/>
        <family val="2"/>
      </rPr>
      <t>7,o</t>
    </r>
    <r>
      <rPr>
        <sz val="10"/>
        <rFont val="Arial"/>
        <family val="2"/>
      </rPr>
      <t>+cp</t>
    </r>
    <r>
      <rPr>
        <vertAlign val="subscript"/>
        <sz val="10"/>
        <rFont val="Arial"/>
        <family val="2"/>
      </rPr>
      <t>8,o</t>
    </r>
    <r>
      <rPr>
        <sz val="10"/>
        <rFont val="Arial"/>
        <family val="2"/>
      </rPr>
      <t>)/2</t>
    </r>
  </si>
  <si>
    <r>
      <t>(cp</t>
    </r>
    <r>
      <rPr>
        <vertAlign val="subscript"/>
        <sz val="10"/>
        <rFont val="Arial"/>
        <family val="2"/>
      </rPr>
      <t>8,o</t>
    </r>
    <r>
      <rPr>
        <sz val="10"/>
        <rFont val="Arial"/>
        <family val="2"/>
      </rPr>
      <t>+cp</t>
    </r>
    <r>
      <rPr>
        <vertAlign val="subscript"/>
        <sz val="10"/>
        <rFont val="Arial"/>
        <family val="2"/>
      </rPr>
      <t>9,o</t>
    </r>
    <r>
      <rPr>
        <sz val="10"/>
        <rFont val="Arial"/>
        <family val="2"/>
      </rPr>
      <t>)/2</t>
    </r>
  </si>
  <si>
    <r>
      <t>(cp</t>
    </r>
    <r>
      <rPr>
        <vertAlign val="subscript"/>
        <sz val="10"/>
        <rFont val="Arial"/>
        <family val="2"/>
      </rPr>
      <t>9,o</t>
    </r>
    <r>
      <rPr>
        <sz val="10"/>
        <rFont val="Arial"/>
        <family val="2"/>
      </rPr>
      <t>+cp</t>
    </r>
    <r>
      <rPr>
        <vertAlign val="subscript"/>
        <sz val="10"/>
        <rFont val="Arial"/>
        <family val="2"/>
      </rPr>
      <t>9,u</t>
    </r>
    <r>
      <rPr>
        <sz val="10"/>
        <rFont val="Arial"/>
        <family val="2"/>
      </rPr>
      <t>)/2</t>
    </r>
  </si>
  <si>
    <r>
      <t>(cp</t>
    </r>
    <r>
      <rPr>
        <vertAlign val="subscript"/>
        <sz val="10"/>
        <rFont val="Arial"/>
        <family val="2"/>
      </rPr>
      <t>9,u</t>
    </r>
    <r>
      <rPr>
        <sz val="10"/>
        <rFont val="Arial"/>
        <family val="2"/>
      </rPr>
      <t>+cp</t>
    </r>
    <r>
      <rPr>
        <vertAlign val="subscript"/>
        <sz val="10"/>
        <rFont val="Arial"/>
        <family val="2"/>
      </rPr>
      <t>8,u</t>
    </r>
    <r>
      <rPr>
        <sz val="10"/>
        <rFont val="Arial"/>
        <family val="2"/>
      </rPr>
      <t>)/2</t>
    </r>
  </si>
  <si>
    <r>
      <t>(cp</t>
    </r>
    <r>
      <rPr>
        <vertAlign val="subscript"/>
        <sz val="10"/>
        <rFont val="Arial"/>
        <family val="2"/>
      </rPr>
      <t>8,u</t>
    </r>
    <r>
      <rPr>
        <sz val="10"/>
        <rFont val="Arial"/>
        <family val="2"/>
      </rPr>
      <t>+cp</t>
    </r>
    <r>
      <rPr>
        <vertAlign val="subscript"/>
        <sz val="10"/>
        <rFont val="Arial"/>
        <family val="2"/>
      </rPr>
      <t>7,u</t>
    </r>
    <r>
      <rPr>
        <sz val="10"/>
        <rFont val="Arial"/>
        <family val="2"/>
      </rPr>
      <t>)/2</t>
    </r>
  </si>
  <si>
    <r>
      <t>(cp</t>
    </r>
    <r>
      <rPr>
        <vertAlign val="subscript"/>
        <sz val="10"/>
        <rFont val="Arial"/>
        <family val="2"/>
      </rPr>
      <t>7,u</t>
    </r>
    <r>
      <rPr>
        <sz val="10"/>
        <rFont val="Arial"/>
        <family val="2"/>
      </rPr>
      <t>+cp</t>
    </r>
    <r>
      <rPr>
        <vertAlign val="subscript"/>
        <sz val="10"/>
        <rFont val="Arial"/>
        <family val="2"/>
      </rPr>
      <t>6,u</t>
    </r>
    <r>
      <rPr>
        <sz val="10"/>
        <rFont val="Arial"/>
        <family val="2"/>
      </rPr>
      <t>)/2</t>
    </r>
  </si>
  <si>
    <r>
      <t>(cp</t>
    </r>
    <r>
      <rPr>
        <vertAlign val="subscript"/>
        <sz val="10"/>
        <rFont val="Arial"/>
        <family val="2"/>
      </rPr>
      <t>6,u</t>
    </r>
    <r>
      <rPr>
        <sz val="10"/>
        <rFont val="Arial"/>
        <family val="2"/>
      </rPr>
      <t>+cp</t>
    </r>
    <r>
      <rPr>
        <vertAlign val="subscript"/>
        <sz val="10"/>
        <rFont val="Arial"/>
        <family val="2"/>
      </rPr>
      <t>5,u</t>
    </r>
    <r>
      <rPr>
        <sz val="10"/>
        <rFont val="Arial"/>
        <family val="2"/>
      </rPr>
      <t>)/2</t>
    </r>
  </si>
  <si>
    <r>
      <t>(cp</t>
    </r>
    <r>
      <rPr>
        <vertAlign val="subscript"/>
        <sz val="10"/>
        <rFont val="Arial"/>
        <family val="2"/>
      </rPr>
      <t>5,u</t>
    </r>
    <r>
      <rPr>
        <sz val="10"/>
        <rFont val="Arial"/>
        <family val="2"/>
      </rPr>
      <t>+cp</t>
    </r>
    <r>
      <rPr>
        <vertAlign val="subscript"/>
        <sz val="10"/>
        <rFont val="Arial"/>
        <family val="2"/>
      </rPr>
      <t>4,u</t>
    </r>
    <r>
      <rPr>
        <sz val="10"/>
        <rFont val="Arial"/>
        <family val="2"/>
      </rPr>
      <t>)/2</t>
    </r>
  </si>
  <si>
    <r>
      <t>(cp</t>
    </r>
    <r>
      <rPr>
        <vertAlign val="subscript"/>
        <sz val="10"/>
        <rFont val="Arial"/>
        <family val="2"/>
      </rPr>
      <t>4,u</t>
    </r>
    <r>
      <rPr>
        <sz val="10"/>
        <rFont val="Arial"/>
        <family val="2"/>
      </rPr>
      <t>+cp</t>
    </r>
    <r>
      <rPr>
        <vertAlign val="subscript"/>
        <sz val="10"/>
        <rFont val="Arial"/>
        <family val="2"/>
      </rPr>
      <t>3,u</t>
    </r>
    <r>
      <rPr>
        <sz val="10"/>
        <rFont val="Arial"/>
        <family val="2"/>
      </rPr>
      <t>)/2</t>
    </r>
  </si>
  <si>
    <r>
      <t>(cp</t>
    </r>
    <r>
      <rPr>
        <vertAlign val="subscript"/>
        <sz val="10"/>
        <rFont val="Arial"/>
        <family val="2"/>
      </rPr>
      <t>3,u</t>
    </r>
    <r>
      <rPr>
        <sz val="10"/>
        <rFont val="Arial"/>
        <family val="2"/>
      </rPr>
      <t>+cp</t>
    </r>
    <r>
      <rPr>
        <vertAlign val="subscript"/>
        <sz val="10"/>
        <rFont val="Arial"/>
        <family val="2"/>
      </rPr>
      <t>2,u</t>
    </r>
    <r>
      <rPr>
        <sz val="10"/>
        <rFont val="Arial"/>
        <family val="2"/>
      </rPr>
      <t>)/2</t>
    </r>
  </si>
  <si>
    <r>
      <t>(cp</t>
    </r>
    <r>
      <rPr>
        <vertAlign val="subscript"/>
        <sz val="10"/>
        <rFont val="Arial"/>
        <family val="2"/>
      </rPr>
      <t>2,u</t>
    </r>
    <r>
      <rPr>
        <sz val="10"/>
        <rFont val="Arial"/>
        <family val="2"/>
      </rPr>
      <t>+cp</t>
    </r>
    <r>
      <rPr>
        <vertAlign val="subscript"/>
        <sz val="10"/>
        <rFont val="Arial"/>
        <family val="2"/>
      </rPr>
      <t>1,u</t>
    </r>
    <r>
      <rPr>
        <sz val="10"/>
        <rFont val="Arial"/>
        <family val="2"/>
      </rPr>
      <t>)/2</t>
    </r>
  </si>
  <si>
    <r>
      <t>(cp</t>
    </r>
    <r>
      <rPr>
        <vertAlign val="subscript"/>
        <sz val="10"/>
        <rFont val="Arial"/>
        <family val="2"/>
      </rPr>
      <t>1,u</t>
    </r>
    <r>
      <rPr>
        <sz val="10"/>
        <rFont val="Arial"/>
        <family val="2"/>
      </rPr>
      <t>+cp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)/2</t>
    </r>
  </si>
  <si>
    <r>
      <t>cp</t>
    </r>
    <r>
      <rPr>
        <b/>
        <vertAlign val="subscript"/>
        <sz val="10"/>
        <rFont val="Arial"/>
        <family val="2"/>
      </rPr>
      <t>m</t>
    </r>
    <r>
      <rPr>
        <b/>
        <sz val="10"/>
        <rFont val="Symbol"/>
        <family val="1"/>
      </rPr>
      <t xml:space="preserve"> [</t>
    </r>
    <r>
      <rPr>
        <b/>
        <sz val="10"/>
        <rFont val="Arial"/>
        <family val="2"/>
      </rPr>
      <t>Pa</t>
    </r>
    <r>
      <rPr>
        <b/>
        <sz val="10"/>
        <rFont val="Symbol"/>
        <family val="1"/>
      </rPr>
      <t>]</t>
    </r>
  </si>
  <si>
    <r>
      <t>cp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*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x/L</t>
    </r>
    <r>
      <rPr>
        <b/>
        <sz val="10"/>
        <rFont val="Symbol"/>
        <family val="1"/>
      </rPr>
      <t xml:space="preserve"> </t>
    </r>
  </si>
  <si>
    <r>
      <t>D</t>
    </r>
    <r>
      <rPr>
        <b/>
        <sz val="10"/>
        <rFont val="Arial"/>
        <family val="2"/>
      </rPr>
      <t>cp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*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y/L</t>
    </r>
  </si>
  <si>
    <r>
      <t>c</t>
    </r>
    <r>
      <rPr>
        <vertAlign val="subscript"/>
        <sz val="10"/>
        <rFont val="Arial"/>
        <family val="2"/>
      </rPr>
      <t>a</t>
    </r>
  </si>
  <si>
    <r>
      <t>c</t>
    </r>
    <r>
      <rPr>
        <vertAlign val="subscript"/>
        <sz val="10"/>
        <rFont val="Arial"/>
        <family val="2"/>
      </rPr>
      <t>w</t>
    </r>
  </si>
  <si>
    <t>Messwerte</t>
  </si>
  <si>
    <t>mit rechteckiger schmaler Endplatte</t>
  </si>
  <si>
    <t xml:space="preserve">Interpolation der </t>
  </si>
  <si>
    <t>kinematischen Viskosität</t>
  </si>
  <si>
    <t>0°&lt;=T&lt;10°</t>
  </si>
  <si>
    <t>10°&lt;=T&lt;20°</t>
  </si>
  <si>
    <t>20°&lt;=T&lt;30°</t>
  </si>
  <si>
    <t>30°&lt;=T&lt;40°</t>
  </si>
  <si>
    <t>Dichte von Wasser</t>
  </si>
  <si>
    <t>[kg/m3]</t>
  </si>
  <si>
    <r>
      <t>T</t>
    </r>
    <r>
      <rPr>
        <vertAlign val="subscript"/>
        <sz val="10"/>
        <rFont val="Symbol"/>
        <family val="1"/>
      </rPr>
      <t xml:space="preserve">¥ </t>
    </r>
  </si>
  <si>
    <t>[m]</t>
  </si>
  <si>
    <t>relativer Fehler für 0°</t>
  </si>
  <si>
    <t>5 (interp.)</t>
  </si>
  <si>
    <t>15 (extrap.)</t>
  </si>
  <si>
    <t>5° (interpoliert), 10° und 15° (extrapoliert)</t>
  </si>
  <si>
    <t>benchmark data (Literaturdaten)</t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</si>
  <si>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/c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[%]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</si>
  <si>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/c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[%]</t>
    </r>
  </si>
  <si>
    <r>
      <t>T</t>
    </r>
    <r>
      <rPr>
        <vertAlign val="subscript"/>
        <sz val="10"/>
        <rFont val="Symbol"/>
        <family val="1"/>
      </rPr>
      <t xml:space="preserve">¥ </t>
    </r>
    <r>
      <rPr>
        <sz val="10"/>
        <rFont val="Arial"/>
        <family val="2"/>
      </rPr>
      <t>[°C]</t>
    </r>
  </si>
  <si>
    <r>
      <t xml:space="preserve">u </t>
    </r>
    <r>
      <rPr>
        <sz val="10"/>
        <rFont val="Arial"/>
        <family val="2"/>
      </rPr>
      <t>[m2/s]</t>
    </r>
  </si>
  <si>
    <t>Eingabe Messwert</t>
  </si>
  <si>
    <t>berechneter Wert/ Ausgabewert</t>
  </si>
  <si>
    <t>gegebene Größe</t>
  </si>
  <si>
    <t>experimenteller Einstellwert</t>
  </si>
  <si>
    <t>Tabellenkalkulation zur Datenerfassung und Datenverarbeitung</t>
  </si>
  <si>
    <t>ML SS 2007</t>
  </si>
  <si>
    <t>V7  -  Auftriebs- und Widerstandsmessung an einem Tragflügelprofil</t>
  </si>
  <si>
    <t>Farbencode:</t>
  </si>
  <si>
    <t>Inhaltsverzeichnis</t>
  </si>
  <si>
    <t>Anweisungen</t>
  </si>
  <si>
    <t>Abschnitt</t>
  </si>
  <si>
    <t>Kommentar</t>
  </si>
  <si>
    <t>1. Zusammenfassung des Versuchs</t>
  </si>
  <si>
    <t>Ziel dieser Tabellenkalkulation ist die Vereinfachung der</t>
  </si>
  <si>
    <t xml:space="preserve">Messwerte in die grünen Zellen eingeben! </t>
  </si>
  <si>
    <t>Mittelwerte</t>
  </si>
  <si>
    <r>
      <t>q</t>
    </r>
    <r>
      <rPr>
        <sz val="10"/>
        <rFont val="Arial"/>
        <family val="2"/>
      </rPr>
      <t>q</t>
    </r>
    <r>
      <rPr>
        <vertAlign val="subscript"/>
        <sz val="10"/>
        <rFont val="Symbol"/>
        <family val="1"/>
      </rPr>
      <t>¥</t>
    </r>
  </si>
  <si>
    <t>[1/Pa]</t>
  </si>
  <si>
    <r>
      <t>Bq</t>
    </r>
    <r>
      <rPr>
        <vertAlign val="subscript"/>
        <sz val="10"/>
        <rFont val="Symbol"/>
        <family val="1"/>
      </rPr>
      <t>¥</t>
    </r>
  </si>
  <si>
    <r>
      <t>Pq</t>
    </r>
    <r>
      <rPr>
        <vertAlign val="subscript"/>
        <sz val="10"/>
        <rFont val="Symbol"/>
        <family val="1"/>
      </rPr>
      <t>¥</t>
    </r>
  </si>
  <si>
    <r>
      <t>U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Re</t>
    </r>
  </si>
  <si>
    <r>
      <t>U</t>
    </r>
    <r>
      <rPr>
        <vertAlign val="subscript"/>
        <sz val="10"/>
        <rFont val="Arial"/>
        <family val="2"/>
      </rPr>
      <t>Re</t>
    </r>
  </si>
  <si>
    <r>
      <t>q</t>
    </r>
    <r>
      <rPr>
        <sz val="10"/>
        <rFont val="Arial"/>
        <family val="2"/>
      </rPr>
      <t>pu</t>
    </r>
    <r>
      <rPr>
        <vertAlign val="subscript"/>
        <sz val="10"/>
        <rFont val="Arial"/>
        <family val="2"/>
      </rPr>
      <t>i</t>
    </r>
  </si>
  <si>
    <r>
      <t>Bpu</t>
    </r>
    <r>
      <rPr>
        <vertAlign val="subscript"/>
        <sz val="10"/>
        <rFont val="Arial"/>
        <family val="2"/>
      </rPr>
      <t>i</t>
    </r>
  </si>
  <si>
    <t>n. konst.</t>
  </si>
  <si>
    <r>
      <t>P</t>
    </r>
    <r>
      <rPr>
        <vertAlign val="subscript"/>
        <sz val="10"/>
        <rFont val="Arial"/>
        <family val="2"/>
      </rPr>
      <t>cp</t>
    </r>
  </si>
  <si>
    <r>
      <t>U</t>
    </r>
    <r>
      <rPr>
        <vertAlign val="subscript"/>
        <sz val="10"/>
        <rFont val="Arial"/>
        <family val="2"/>
      </rPr>
      <t>cp</t>
    </r>
  </si>
  <si>
    <r>
      <t>q</t>
    </r>
    <r>
      <rPr>
        <b/>
        <sz val="10"/>
        <rFont val="Arial"/>
        <family val="2"/>
      </rPr>
      <t>q</t>
    </r>
    <r>
      <rPr>
        <b/>
        <vertAlign val="subscript"/>
        <sz val="10"/>
        <rFont val="Symbol"/>
        <family val="1"/>
      </rPr>
      <t>¥</t>
    </r>
  </si>
  <si>
    <r>
      <t>Bpu</t>
    </r>
    <r>
      <rPr>
        <b/>
        <vertAlign val="subscript"/>
        <sz val="10"/>
        <rFont val="Arial"/>
        <family val="2"/>
      </rPr>
      <t>i</t>
    </r>
  </si>
  <si>
    <r>
      <t>P</t>
    </r>
    <r>
      <rPr>
        <b/>
        <vertAlign val="subscript"/>
        <sz val="10"/>
        <rFont val="Arial"/>
        <family val="2"/>
      </rPr>
      <t>cp</t>
    </r>
  </si>
  <si>
    <r>
      <t>U</t>
    </r>
    <r>
      <rPr>
        <b/>
        <vertAlign val="subscript"/>
        <sz val="10"/>
        <rFont val="Arial"/>
        <family val="2"/>
      </rPr>
      <t>cp</t>
    </r>
  </si>
  <si>
    <r>
      <t>B</t>
    </r>
    <r>
      <rPr>
        <vertAlign val="subscript"/>
        <sz val="10"/>
        <rFont val="Arial"/>
        <family val="2"/>
      </rPr>
      <t>cp</t>
    </r>
  </si>
  <si>
    <r>
      <t>B</t>
    </r>
    <r>
      <rPr>
        <b/>
        <vertAlign val="subscript"/>
        <sz val="10"/>
        <rFont val="Arial"/>
        <family val="2"/>
      </rPr>
      <t>cp</t>
    </r>
  </si>
  <si>
    <t>[m2/s]</t>
  </si>
  <si>
    <r>
      <t>c</t>
    </r>
    <r>
      <rPr>
        <vertAlign val="subscript"/>
        <sz val="10"/>
        <rFont val="Arial"/>
        <family val="2"/>
      </rPr>
      <t>N</t>
    </r>
  </si>
  <si>
    <r>
      <t>c</t>
    </r>
    <r>
      <rPr>
        <vertAlign val="subscript"/>
        <sz val="10"/>
        <rFont val="Arial"/>
        <family val="2"/>
      </rPr>
      <t>T</t>
    </r>
  </si>
  <si>
    <t>Messreihe</t>
  </si>
  <si>
    <r>
      <t>P</t>
    </r>
    <r>
      <rPr>
        <b/>
        <vertAlign val="subscript"/>
        <sz val="10"/>
        <rFont val="Arial"/>
        <family val="2"/>
      </rPr>
      <t>ca_cw_cN_cT</t>
    </r>
  </si>
  <si>
    <r>
      <t>Bcp</t>
    </r>
    <r>
      <rPr>
        <vertAlign val="subscript"/>
        <sz val="10"/>
        <rFont val="Arial"/>
        <family val="2"/>
      </rPr>
      <t>0</t>
    </r>
  </si>
  <si>
    <r>
      <t>Bcp</t>
    </r>
    <r>
      <rPr>
        <vertAlign val="subscript"/>
        <sz val="10"/>
        <rFont val="Arial"/>
        <family val="2"/>
      </rPr>
      <t>1,o</t>
    </r>
  </si>
  <si>
    <r>
      <t>Bcp</t>
    </r>
    <r>
      <rPr>
        <vertAlign val="subscript"/>
        <sz val="10"/>
        <rFont val="Arial"/>
        <family val="2"/>
      </rPr>
      <t>2,o</t>
    </r>
  </si>
  <si>
    <r>
      <t>Bcp</t>
    </r>
    <r>
      <rPr>
        <vertAlign val="subscript"/>
        <sz val="10"/>
        <rFont val="Arial"/>
        <family val="2"/>
      </rPr>
      <t>3,o</t>
    </r>
  </si>
  <si>
    <r>
      <t>Bcp</t>
    </r>
    <r>
      <rPr>
        <vertAlign val="subscript"/>
        <sz val="10"/>
        <rFont val="Arial"/>
        <family val="2"/>
      </rPr>
      <t>4,o</t>
    </r>
  </si>
  <si>
    <r>
      <t>cp</t>
    </r>
    <r>
      <rPr>
        <vertAlign val="subscript"/>
        <sz val="10"/>
        <rFont val="Arial"/>
        <family val="2"/>
      </rPr>
      <t>4,o</t>
    </r>
  </si>
  <si>
    <r>
      <t>Bcp</t>
    </r>
    <r>
      <rPr>
        <vertAlign val="subscript"/>
        <sz val="10"/>
        <rFont val="Arial"/>
        <family val="2"/>
      </rPr>
      <t>5,o</t>
    </r>
  </si>
  <si>
    <r>
      <t>Bcp</t>
    </r>
    <r>
      <rPr>
        <vertAlign val="subscript"/>
        <sz val="10"/>
        <rFont val="Arial"/>
        <family val="2"/>
      </rPr>
      <t>6,o</t>
    </r>
  </si>
  <si>
    <r>
      <t>Bcp</t>
    </r>
    <r>
      <rPr>
        <vertAlign val="subscript"/>
        <sz val="10"/>
        <rFont val="Arial"/>
        <family val="2"/>
      </rPr>
      <t>7,o</t>
    </r>
  </si>
  <si>
    <r>
      <t>Bcp</t>
    </r>
    <r>
      <rPr>
        <vertAlign val="subscript"/>
        <sz val="10"/>
        <rFont val="Arial"/>
        <family val="2"/>
      </rPr>
      <t>8,o</t>
    </r>
  </si>
  <si>
    <r>
      <t>Bcp</t>
    </r>
    <r>
      <rPr>
        <vertAlign val="subscript"/>
        <sz val="10"/>
        <rFont val="Arial"/>
        <family val="2"/>
      </rPr>
      <t>9,o</t>
    </r>
  </si>
  <si>
    <r>
      <t>Bcp</t>
    </r>
    <r>
      <rPr>
        <vertAlign val="subscript"/>
        <sz val="10"/>
        <rFont val="Arial"/>
        <family val="2"/>
      </rPr>
      <t>9,u</t>
    </r>
  </si>
  <si>
    <r>
      <t>Bcp</t>
    </r>
    <r>
      <rPr>
        <vertAlign val="subscript"/>
        <sz val="10"/>
        <rFont val="Arial"/>
        <family val="2"/>
      </rPr>
      <t>8,u</t>
    </r>
  </si>
  <si>
    <r>
      <t>Bcp</t>
    </r>
    <r>
      <rPr>
        <vertAlign val="subscript"/>
        <sz val="10"/>
        <rFont val="Arial"/>
        <family val="2"/>
      </rPr>
      <t>7,u</t>
    </r>
  </si>
  <si>
    <r>
      <t>Bcp</t>
    </r>
    <r>
      <rPr>
        <vertAlign val="subscript"/>
        <sz val="10"/>
        <rFont val="Arial"/>
        <family val="2"/>
      </rPr>
      <t>6,u</t>
    </r>
  </si>
  <si>
    <r>
      <t>Bcp</t>
    </r>
    <r>
      <rPr>
        <vertAlign val="subscript"/>
        <sz val="10"/>
        <rFont val="Arial"/>
        <family val="2"/>
      </rPr>
      <t>5,u</t>
    </r>
  </si>
  <si>
    <r>
      <t>Bcp</t>
    </r>
    <r>
      <rPr>
        <vertAlign val="subscript"/>
        <sz val="10"/>
        <rFont val="Arial"/>
        <family val="2"/>
      </rPr>
      <t>4,u</t>
    </r>
  </si>
  <si>
    <r>
      <t>Bcp</t>
    </r>
    <r>
      <rPr>
        <vertAlign val="subscript"/>
        <sz val="10"/>
        <rFont val="Arial"/>
        <family val="2"/>
      </rPr>
      <t>3,u</t>
    </r>
  </si>
  <si>
    <r>
      <t>Bcp</t>
    </r>
    <r>
      <rPr>
        <vertAlign val="subscript"/>
        <sz val="10"/>
        <rFont val="Arial"/>
        <family val="2"/>
      </rPr>
      <t>2,u</t>
    </r>
  </si>
  <si>
    <r>
      <t>Bcp</t>
    </r>
    <r>
      <rPr>
        <vertAlign val="subscript"/>
        <sz val="10"/>
        <rFont val="Arial"/>
        <family val="2"/>
      </rPr>
      <t>1,u</t>
    </r>
  </si>
  <si>
    <r>
      <t>B</t>
    </r>
    <r>
      <rPr>
        <b/>
        <sz val="10"/>
        <rFont val="Symbol"/>
        <family val="1"/>
      </rPr>
      <t>a</t>
    </r>
  </si>
  <si>
    <r>
      <t>qa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B</t>
    </r>
    <r>
      <rPr>
        <b/>
        <sz val="10"/>
        <rFont val="Symbol"/>
        <family val="1"/>
      </rPr>
      <t>a</t>
    </r>
    <r>
      <rPr>
        <b/>
        <vertAlign val="superscript"/>
        <sz val="10"/>
        <rFont val="Symbol"/>
        <family val="1"/>
      </rPr>
      <t>2</t>
    </r>
  </si>
  <si>
    <t>qa</t>
  </si>
  <si>
    <r>
      <t>Bc</t>
    </r>
    <r>
      <rPr>
        <b/>
        <vertAlign val="subscript"/>
        <sz val="10"/>
        <rFont val="Arial"/>
        <family val="2"/>
      </rPr>
      <t>a</t>
    </r>
    <r>
      <rPr>
        <b/>
        <vertAlign val="superscript"/>
        <sz val="10"/>
        <rFont val="Arial"/>
        <family val="2"/>
      </rPr>
      <t>2</t>
    </r>
  </si>
  <si>
    <r>
      <t>Bc</t>
    </r>
    <r>
      <rPr>
        <b/>
        <vertAlign val="subscript"/>
        <sz val="10"/>
        <rFont val="Arial"/>
        <family val="2"/>
      </rPr>
      <t>a</t>
    </r>
  </si>
  <si>
    <r>
      <t xml:space="preserve">cos </t>
    </r>
    <r>
      <rPr>
        <sz val="10"/>
        <rFont val="Symbol"/>
        <family val="1"/>
      </rPr>
      <t>a</t>
    </r>
  </si>
  <si>
    <r>
      <t xml:space="preserve">sin </t>
    </r>
    <r>
      <rPr>
        <sz val="10"/>
        <rFont val="Symbol"/>
        <family val="1"/>
      </rPr>
      <t>a</t>
    </r>
  </si>
  <si>
    <r>
      <t>Bc</t>
    </r>
    <r>
      <rPr>
        <b/>
        <vertAlign val="subscript"/>
        <sz val="10"/>
        <rFont val="Arial"/>
        <family val="2"/>
      </rPr>
      <t>w</t>
    </r>
  </si>
  <si>
    <r>
      <t>Uc</t>
    </r>
    <r>
      <rPr>
        <b/>
        <vertAlign val="subscript"/>
        <sz val="10"/>
        <rFont val="Arial"/>
        <family val="2"/>
      </rPr>
      <t>a</t>
    </r>
  </si>
  <si>
    <r>
      <t>Uc</t>
    </r>
    <r>
      <rPr>
        <b/>
        <vertAlign val="subscript"/>
        <sz val="10"/>
        <rFont val="Arial"/>
        <family val="2"/>
      </rPr>
      <t>w</t>
    </r>
  </si>
  <si>
    <r>
      <t>(Bcp/2L)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*(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x*cos</t>
    </r>
    <r>
      <rPr>
        <b/>
        <sz val="10"/>
        <rFont val="Symbol"/>
        <family val="1"/>
      </rPr>
      <t>a+D</t>
    </r>
    <r>
      <rPr>
        <b/>
        <sz val="10"/>
        <rFont val="Arial"/>
        <family val="2"/>
      </rPr>
      <t>y*sin</t>
    </r>
    <r>
      <rPr>
        <b/>
        <sz val="10"/>
        <rFont val="Symbol"/>
        <family val="1"/>
      </rPr>
      <t>a)</t>
    </r>
    <r>
      <rPr>
        <b/>
        <vertAlign val="superscript"/>
        <sz val="10"/>
        <rFont val="Symbol"/>
        <family val="1"/>
      </rPr>
      <t>2</t>
    </r>
  </si>
  <si>
    <r>
      <t>(Bcp/2L)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*(</t>
    </r>
    <r>
      <rPr>
        <b/>
        <sz val="10"/>
        <rFont val="Symbol"/>
        <family val="1"/>
      </rPr>
      <t>D</t>
    </r>
    <r>
      <rPr>
        <b/>
        <sz val="10"/>
        <rFont val="Arial"/>
        <family val="2"/>
      </rPr>
      <t>x*sin</t>
    </r>
    <r>
      <rPr>
        <b/>
        <sz val="10"/>
        <rFont val="Symbol"/>
        <family val="1"/>
      </rPr>
      <t>a-D</t>
    </r>
    <r>
      <rPr>
        <b/>
        <sz val="10"/>
        <rFont val="Arial"/>
        <family val="2"/>
      </rPr>
      <t>y*cos</t>
    </r>
    <r>
      <rPr>
        <b/>
        <sz val="10"/>
        <rFont val="Symbol"/>
        <family val="1"/>
      </rPr>
      <t>a)</t>
    </r>
    <r>
      <rPr>
        <b/>
        <vertAlign val="superscript"/>
        <sz val="10"/>
        <rFont val="Symbol"/>
        <family val="1"/>
      </rPr>
      <t>2</t>
    </r>
  </si>
  <si>
    <r>
      <t>Bc</t>
    </r>
    <r>
      <rPr>
        <b/>
        <vertAlign val="subscript"/>
        <sz val="10"/>
        <rFont val="Arial"/>
        <family val="2"/>
      </rPr>
      <t>a_</t>
    </r>
    <r>
      <rPr>
        <b/>
        <sz val="10"/>
        <rFont val="Arial"/>
        <family val="2"/>
      </rPr>
      <t>c</t>
    </r>
    <r>
      <rPr>
        <b/>
        <vertAlign val="subscript"/>
        <sz val="10"/>
        <rFont val="Arial"/>
        <family val="2"/>
      </rPr>
      <t>w</t>
    </r>
  </si>
  <si>
    <r>
      <t>Bc</t>
    </r>
    <r>
      <rPr>
        <b/>
        <vertAlign val="subscript"/>
        <sz val="10"/>
        <rFont val="Arial"/>
        <family val="2"/>
      </rPr>
      <t>w</t>
    </r>
    <r>
      <rPr>
        <b/>
        <vertAlign val="superscript"/>
        <sz val="10"/>
        <rFont val="Arial"/>
        <family val="2"/>
      </rPr>
      <t>2</t>
    </r>
  </si>
  <si>
    <r>
      <t>Uc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/c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*100 [%]</t>
    </r>
  </si>
  <si>
    <r>
      <t>Uc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/c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*100 [%]</t>
    </r>
  </si>
  <si>
    <r>
      <t>Uc</t>
    </r>
    <r>
      <rPr>
        <vertAlign val="subscript"/>
        <sz val="10"/>
        <rFont val="Arial"/>
        <family val="2"/>
      </rPr>
      <t>a</t>
    </r>
  </si>
  <si>
    <r>
      <t>Uc</t>
    </r>
    <r>
      <rPr>
        <vertAlign val="subscript"/>
        <sz val="10"/>
        <rFont val="Arial"/>
        <family val="2"/>
      </rPr>
      <t>w</t>
    </r>
  </si>
  <si>
    <r>
      <t>U</t>
    </r>
    <r>
      <rPr>
        <b/>
        <vertAlign val="subscript"/>
        <sz val="10"/>
        <rFont val="Arial"/>
        <family val="2"/>
      </rPr>
      <t>cp</t>
    </r>
    <r>
      <rPr>
        <b/>
        <sz val="10"/>
        <rFont val="Arial"/>
        <family val="2"/>
      </rPr>
      <t>/cp*100 [%]</t>
    </r>
  </si>
  <si>
    <t xml:space="preserve">    4.1 Re-Zahl</t>
  </si>
  <si>
    <t>4. Erweiterte Unsicherheit der Messgrößen (multiple sample analysis)</t>
  </si>
  <si>
    <t>2. Funktionsbeziehungen zwischen Eingangs- und Messgrößen</t>
  </si>
  <si>
    <t>3. Eingangs- und Messgrößen</t>
  </si>
  <si>
    <t xml:space="preserve">    3.1  Eingangsgrößen vor Versuchsbeginn</t>
  </si>
  <si>
    <r>
      <t xml:space="preserve">    3.2  Flüssigkeitssäulen [mmFS] und c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>-Werte</t>
    </r>
  </si>
  <si>
    <r>
      <t xml:space="preserve">    3.3  c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>-Verteilungen Ober- und Unterseite</t>
    </r>
  </si>
  <si>
    <r>
      <t xml:space="preserve">    3.5  Relativer Fehler der c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- und c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>-Werte und Polardiagramm</t>
    </r>
  </si>
  <si>
    <r>
      <t xml:space="preserve">    4.2 c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>-Werte</t>
    </r>
  </si>
  <si>
    <r>
      <t xml:space="preserve">    4.3  c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- und c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>-Werte</t>
    </r>
  </si>
  <si>
    <t xml:space="preserve">Erfassung und Verarbeitung der Eingangs- und Messgrößen, </t>
  </si>
  <si>
    <t>sowie die Bestimmung ihrer erweiterten Unsicherheiten</t>
  </si>
  <si>
    <r>
      <t>die grafische Darstellung der gesuchten Messgrößen Re, c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, c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und c</t>
    </r>
    <r>
      <rPr>
        <vertAlign val="subscript"/>
        <sz val="10"/>
        <rFont val="Arial"/>
        <family val="2"/>
      </rPr>
      <t>w</t>
    </r>
  </si>
  <si>
    <r>
      <t xml:space="preserve">    3.4  c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2"/>
      </rPr>
      <t>- und c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 xml:space="preserve">-Werte als Funktion des Anstellwinkels </t>
    </r>
    <r>
      <rPr>
        <b/>
        <sz val="10"/>
        <rFont val="Symbol"/>
        <family val="1"/>
      </rPr>
      <t>a</t>
    </r>
  </si>
  <si>
    <t>(in mmWS)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</si>
</sst>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"/>
    <numFmt numFmtId="174" formatCode="0.0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00000000"/>
    <numFmt numFmtId="179" formatCode="0.000000000E+00"/>
    <numFmt numFmtId="180" formatCode="0.000000000000"/>
    <numFmt numFmtId="181" formatCode="0.000000"/>
    <numFmt numFmtId="182" formatCode="0.0000000"/>
    <numFmt numFmtId="183" formatCode="0.00000000"/>
    <numFmt numFmtId="184" formatCode="0.00000"/>
  </numFmts>
  <fonts count="73">
    <font>
      <sz val="10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vertAlign val="subscript"/>
      <sz val="10"/>
      <name val="Symbol"/>
      <family val="1"/>
    </font>
    <font>
      <b/>
      <sz val="10"/>
      <name val="Symbol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color indexed="8"/>
      <name val="Courier New"/>
      <family val="0"/>
    </font>
    <font>
      <b/>
      <vertAlign val="subscript"/>
      <sz val="10"/>
      <name val="Symbol"/>
      <family val="1"/>
    </font>
    <font>
      <b/>
      <vertAlign val="superscript"/>
      <sz val="10"/>
      <name val="Arial"/>
      <family val="2"/>
    </font>
    <font>
      <b/>
      <vertAlign val="superscript"/>
      <sz val="10"/>
      <name val="Symbol"/>
      <family val="1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0.5"/>
      <color indexed="8"/>
      <name val="Arial"/>
      <family val="0"/>
    </font>
    <font>
      <sz val="9.65"/>
      <color indexed="8"/>
      <name val="Arial"/>
      <family val="0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10.75"/>
      <color indexed="8"/>
      <name val="Arial"/>
      <family val="0"/>
    </font>
    <font>
      <sz val="9.85"/>
      <color indexed="8"/>
      <name val="Arial"/>
      <family val="0"/>
    </font>
    <font>
      <sz val="1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vertAlign val="subscript"/>
      <sz val="10"/>
      <color indexed="8"/>
      <name val="Arial"/>
      <family val="0"/>
    </font>
    <font>
      <b/>
      <vertAlign val="subscript"/>
      <sz val="12"/>
      <color indexed="8"/>
      <name val="Arial"/>
      <family val="0"/>
    </font>
    <font>
      <b/>
      <sz val="12"/>
      <color indexed="8"/>
      <name val="Symbol"/>
      <family val="0"/>
    </font>
    <font>
      <sz val="11"/>
      <name val="Calibri"/>
      <family val="0"/>
    </font>
    <font>
      <b/>
      <sz val="10"/>
      <color indexed="8"/>
      <name val="Symbol"/>
      <family val="0"/>
    </font>
    <font>
      <i/>
      <sz val="10"/>
      <color indexed="8"/>
      <name val="Symbol"/>
      <family val="0"/>
    </font>
    <font>
      <i/>
      <sz val="10"/>
      <color indexed="8"/>
      <name val="Arial"/>
      <family val="0"/>
    </font>
    <font>
      <b/>
      <sz val="11.25"/>
      <color indexed="8"/>
      <name val="Arial"/>
      <family val="0"/>
    </font>
    <font>
      <b/>
      <vertAlign val="subscript"/>
      <sz val="11.25"/>
      <color indexed="8"/>
      <name val="Arial"/>
      <family val="0"/>
    </font>
    <font>
      <b/>
      <sz val="11.5"/>
      <color indexed="8"/>
      <name val="Arial"/>
      <family val="0"/>
    </font>
    <font>
      <b/>
      <vertAlign val="subscript"/>
      <sz val="11.5"/>
      <color indexed="8"/>
      <name val="Arial"/>
      <family val="0"/>
    </font>
    <font>
      <b/>
      <sz val="11.5"/>
      <color indexed="8"/>
      <name val="Symbo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9" xfId="0" applyBorder="1" applyAlignment="1">
      <alignment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0" fillId="0" borderId="20" xfId="0" applyNumberFormat="1" applyBorder="1" applyAlignment="1">
      <alignment horizontal="center"/>
    </xf>
    <xf numFmtId="0" fontId="0" fillId="0" borderId="12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Font="1" applyBorder="1" applyAlignment="1">
      <alignment horizontal="center"/>
    </xf>
    <xf numFmtId="2" fontId="0" fillId="0" borderId="23" xfId="0" applyNumberFormat="1" applyBorder="1" applyAlignment="1">
      <alignment/>
    </xf>
    <xf numFmtId="2" fontId="0" fillId="0" borderId="20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/>
    </xf>
    <xf numFmtId="2" fontId="5" fillId="0" borderId="2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174" fontId="0" fillId="0" borderId="11" xfId="0" applyNumberFormat="1" applyBorder="1" applyAlignment="1">
      <alignment horizontal="center"/>
    </xf>
    <xf numFmtId="174" fontId="0" fillId="0" borderId="11" xfId="0" applyNumberFormat="1" applyBorder="1" applyAlignment="1">
      <alignment/>
    </xf>
    <xf numFmtId="174" fontId="0" fillId="0" borderId="12" xfId="0" applyNumberFormat="1" applyFont="1" applyBorder="1" applyAlignment="1">
      <alignment horizontal="center"/>
    </xf>
    <xf numFmtId="174" fontId="0" fillId="0" borderId="12" xfId="0" applyNumberForma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174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0" fillId="0" borderId="17" xfId="0" applyFont="1" applyBorder="1" applyAlignment="1">
      <alignment/>
    </xf>
    <xf numFmtId="0" fontId="0" fillId="0" borderId="17" xfId="0" applyBorder="1" applyAlignment="1">
      <alignment horizontal="left"/>
    </xf>
    <xf numFmtId="0" fontId="1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/>
    </xf>
    <xf numFmtId="173" fontId="0" fillId="33" borderId="24" xfId="0" applyNumberFormat="1" applyFill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0" fillId="34" borderId="11" xfId="0" applyFill="1" applyBorder="1" applyAlignment="1">
      <alignment/>
    </xf>
    <xf numFmtId="0" fontId="5" fillId="0" borderId="0" xfId="0" applyFont="1" applyAlignment="1">
      <alignment/>
    </xf>
    <xf numFmtId="0" fontId="0" fillId="35" borderId="11" xfId="0" applyFill="1" applyBorder="1" applyAlignment="1">
      <alignment/>
    </xf>
    <xf numFmtId="0" fontId="0" fillId="36" borderId="11" xfId="0" applyFill="1" applyBorder="1" applyAlignment="1">
      <alignment/>
    </xf>
    <xf numFmtId="0" fontId="0" fillId="0" borderId="17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0" fillId="34" borderId="24" xfId="0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5" xfId="0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174" fontId="0" fillId="35" borderId="24" xfId="0" applyNumberForma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178" fontId="0" fillId="35" borderId="0" xfId="0" applyNumberFormat="1" applyFill="1" applyBorder="1" applyAlignment="1">
      <alignment horizontal="center"/>
    </xf>
    <xf numFmtId="174" fontId="0" fillId="35" borderId="25" xfId="0" applyNumberFormat="1" applyFill="1" applyBorder="1" applyAlignment="1">
      <alignment horizontal="left" vertical="center"/>
    </xf>
    <xf numFmtId="0" fontId="0" fillId="35" borderId="24" xfId="0" applyNumberFormat="1" applyFill="1" applyBorder="1" applyAlignment="1">
      <alignment horizontal="left" vertical="center"/>
    </xf>
    <xf numFmtId="2" fontId="0" fillId="35" borderId="24" xfId="0" applyNumberForma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5" fillId="0" borderId="0" xfId="0" applyFont="1" applyFill="1" applyBorder="1" applyAlignment="1">
      <alignment/>
    </xf>
    <xf numFmtId="2" fontId="0" fillId="35" borderId="25" xfId="0" applyNumberFormat="1" applyFill="1" applyBorder="1" applyAlignment="1">
      <alignment horizontal="left" vertical="center"/>
    </xf>
    <xf numFmtId="0" fontId="0" fillId="34" borderId="10" xfId="0" applyFill="1" applyBorder="1" applyAlignment="1">
      <alignment/>
    </xf>
    <xf numFmtId="172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72" fontId="0" fillId="34" borderId="11" xfId="0" applyNumberForma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/>
    </xf>
    <xf numFmtId="172" fontId="0" fillId="34" borderId="12" xfId="0" applyNumberForma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2" fontId="0" fillId="35" borderId="11" xfId="0" applyNumberFormat="1" applyFill="1" applyBorder="1" applyAlignment="1">
      <alignment/>
    </xf>
    <xf numFmtId="2" fontId="0" fillId="35" borderId="10" xfId="0" applyNumberFormat="1" applyFill="1" applyBorder="1" applyAlignment="1">
      <alignment horizontal="center"/>
    </xf>
    <xf numFmtId="2" fontId="0" fillId="35" borderId="12" xfId="0" applyNumberForma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5" fillId="37" borderId="27" xfId="0" applyFont="1" applyFill="1" applyBorder="1" applyAlignment="1">
      <alignment/>
    </xf>
    <xf numFmtId="0" fontId="0" fillId="37" borderId="27" xfId="0" applyFill="1" applyBorder="1" applyAlignment="1">
      <alignment/>
    </xf>
    <xf numFmtId="0" fontId="0" fillId="37" borderId="0" xfId="0" applyFill="1" applyAlignment="1">
      <alignment/>
    </xf>
    <xf numFmtId="0" fontId="5" fillId="37" borderId="0" xfId="0" applyFont="1" applyFill="1" applyAlignment="1">
      <alignment/>
    </xf>
    <xf numFmtId="0" fontId="0" fillId="38" borderId="11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28" xfId="0" applyFill="1" applyBorder="1" applyAlignment="1">
      <alignment/>
    </xf>
    <xf numFmtId="0" fontId="0" fillId="39" borderId="29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32" xfId="0" applyFill="1" applyBorder="1" applyAlignment="1">
      <alignment/>
    </xf>
    <xf numFmtId="0" fontId="0" fillId="39" borderId="33" xfId="0" applyFill="1" applyBorder="1" applyAlignment="1">
      <alignment/>
    </xf>
    <xf numFmtId="0" fontId="0" fillId="39" borderId="27" xfId="0" applyFill="1" applyBorder="1" applyAlignment="1">
      <alignment/>
    </xf>
    <xf numFmtId="0" fontId="0" fillId="39" borderId="34" xfId="0" applyFill="1" applyBorder="1" applyAlignment="1">
      <alignment/>
    </xf>
    <xf numFmtId="0" fontId="0" fillId="0" borderId="0" xfId="0" applyFill="1" applyBorder="1" applyAlignment="1">
      <alignment/>
    </xf>
    <xf numFmtId="0" fontId="0" fillId="40" borderId="11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40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25" xfId="0" applyNumberFormat="1" applyFill="1" applyBorder="1" applyAlignment="1">
      <alignment horizontal="left" vertical="center"/>
    </xf>
    <xf numFmtId="2" fontId="0" fillId="35" borderId="35" xfId="0" applyNumberFormat="1" applyFill="1" applyBorder="1" applyAlignment="1">
      <alignment horizontal="left" vertical="center"/>
    </xf>
    <xf numFmtId="2" fontId="0" fillId="0" borderId="36" xfId="0" applyNumberFormat="1" applyFill="1" applyBorder="1" applyAlignment="1">
      <alignment horizontal="left" vertical="center"/>
    </xf>
    <xf numFmtId="174" fontId="0" fillId="0" borderId="36" xfId="0" applyNumberFormat="1" applyFill="1" applyBorder="1" applyAlignment="1">
      <alignment horizontal="left" vertical="center"/>
    </xf>
    <xf numFmtId="173" fontId="0" fillId="35" borderId="10" xfId="0" applyNumberFormat="1" applyFill="1" applyBorder="1" applyAlignment="1">
      <alignment horizontal="center"/>
    </xf>
    <xf numFmtId="0" fontId="4" fillId="0" borderId="1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12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33" borderId="16" xfId="0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174" fontId="0" fillId="35" borderId="10" xfId="0" applyNumberFormat="1" applyFill="1" applyBorder="1" applyAlignment="1">
      <alignment horizontal="center"/>
    </xf>
    <xf numFmtId="184" fontId="0" fillId="0" borderId="10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2" fontId="0" fillId="0" borderId="17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0" xfId="0" applyBorder="1" applyAlignment="1">
      <alignment/>
    </xf>
    <xf numFmtId="2" fontId="5" fillId="0" borderId="14" xfId="0" applyNumberFormat="1" applyFont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2" fontId="0" fillId="35" borderId="12" xfId="0" applyNumberFormat="1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2" fontId="0" fillId="36" borderId="12" xfId="0" applyNumberFormat="1" applyFill="1" applyBorder="1" applyAlignment="1">
      <alignment horizontal="center"/>
    </xf>
    <xf numFmtId="2" fontId="0" fillId="36" borderId="20" xfId="0" applyNumberFormat="1" applyFill="1" applyBorder="1" applyAlignment="1">
      <alignment horizontal="center"/>
    </xf>
    <xf numFmtId="2" fontId="0" fillId="36" borderId="11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/>
    </xf>
    <xf numFmtId="2" fontId="0" fillId="35" borderId="12" xfId="0" applyNumberFormat="1" applyFill="1" applyBorder="1" applyAlignment="1">
      <alignment/>
    </xf>
    <xf numFmtId="1" fontId="0" fillId="36" borderId="20" xfId="0" applyNumberFormat="1" applyFill="1" applyBorder="1" applyAlignment="1">
      <alignment/>
    </xf>
    <xf numFmtId="174" fontId="0" fillId="35" borderId="10" xfId="0" applyNumberFormat="1" applyFont="1" applyFill="1" applyBorder="1" applyAlignment="1">
      <alignment horizontal="center"/>
    </xf>
    <xf numFmtId="174" fontId="0" fillId="35" borderId="12" xfId="0" applyNumberFormat="1" applyFont="1" applyFill="1" applyBorder="1" applyAlignment="1">
      <alignment horizontal="center"/>
    </xf>
    <xf numFmtId="174" fontId="0" fillId="35" borderId="20" xfId="0" applyNumberFormat="1" applyFont="1" applyFill="1" applyBorder="1" applyAlignment="1">
      <alignment horizontal="center"/>
    </xf>
    <xf numFmtId="174" fontId="0" fillId="35" borderId="11" xfId="0" applyNumberFormat="1" applyFill="1" applyBorder="1" applyAlignment="1">
      <alignment horizontal="center"/>
    </xf>
    <xf numFmtId="181" fontId="0" fillId="35" borderId="10" xfId="0" applyNumberFormat="1" applyFont="1" applyFill="1" applyBorder="1" applyAlignment="1">
      <alignment horizontal="center"/>
    </xf>
    <xf numFmtId="181" fontId="0" fillId="35" borderId="12" xfId="0" applyNumberFormat="1" applyFont="1" applyFill="1" applyBorder="1" applyAlignment="1">
      <alignment horizontal="center"/>
    </xf>
    <xf numFmtId="1" fontId="0" fillId="36" borderId="20" xfId="0" applyNumberFormat="1" applyFill="1" applyBorder="1" applyAlignment="1">
      <alignment horizontal="center"/>
    </xf>
    <xf numFmtId="184" fontId="0" fillId="35" borderId="10" xfId="0" applyNumberFormat="1" applyFont="1" applyFill="1" applyBorder="1" applyAlignment="1">
      <alignment horizontal="center"/>
    </xf>
    <xf numFmtId="181" fontId="0" fillId="35" borderId="20" xfId="0" applyNumberFormat="1" applyFont="1" applyFill="1" applyBorder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181" fontId="0" fillId="35" borderId="10" xfId="0" applyNumberFormat="1" applyFill="1" applyBorder="1" applyAlignment="1">
      <alignment horizontal="center"/>
    </xf>
    <xf numFmtId="174" fontId="0" fillId="36" borderId="10" xfId="0" applyNumberFormat="1" applyFill="1" applyBorder="1" applyAlignment="1">
      <alignment horizontal="center"/>
    </xf>
    <xf numFmtId="181" fontId="0" fillId="0" borderId="10" xfId="0" applyNumberFormat="1" applyFont="1" applyFill="1" applyBorder="1" applyAlignment="1">
      <alignment horizontal="center"/>
    </xf>
    <xf numFmtId="181" fontId="0" fillId="35" borderId="11" xfId="0" applyNumberForma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74" fontId="0" fillId="0" borderId="12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174" fontId="0" fillId="0" borderId="11" xfId="0" applyNumberFormat="1" applyFill="1" applyBorder="1" applyAlignment="1">
      <alignment horizontal="center"/>
    </xf>
    <xf numFmtId="181" fontId="0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6" borderId="14" xfId="0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7225"/>
          <c:w val="0.8672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'Flüssigkeitssäulen (mmFS)'!$F$48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'Flüssigkeitssäulen (mmFS)'!$E$49:$E$59</c:f>
              <c:numCache/>
            </c:numRef>
          </c:cat>
          <c:val>
            <c:numRef>
              <c:f>'Flüssigkeitssäulen (mmFS)'!$F$49:$F$59</c:f>
              <c:numCache/>
            </c:numRef>
          </c:val>
          <c:smooth val="0"/>
        </c:ser>
        <c:ser>
          <c:idx val="1"/>
          <c:order val="1"/>
          <c:tx>
            <c:strRef>
              <c:f>'Flüssigkeitssäulen (mmFS)'!$G$48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'Flüssigkeitssäulen (mmFS)'!$E$49:$E$59</c:f>
              <c:numCache/>
            </c:numRef>
          </c:cat>
          <c:val>
            <c:numRef>
              <c:f>'Flüssigkeitssäulen (mmFS)'!$G$49:$G$59</c:f>
              <c:numCache/>
            </c:numRef>
          </c:val>
          <c:smooth val="0"/>
        </c:ser>
        <c:ser>
          <c:idx val="2"/>
          <c:order val="2"/>
          <c:tx>
            <c:strRef>
              <c:f>'Flüssigkeitssäulen (mmFS)'!$H$48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'Flüssigkeitssäulen (mmFS)'!$E$49:$E$59</c:f>
              <c:numCache/>
            </c:numRef>
          </c:cat>
          <c:val>
            <c:numRef>
              <c:f>'Flüssigkeitssäulen (mmFS)'!$H$49:$H$59</c:f>
              <c:numCache/>
            </c:numRef>
          </c:val>
          <c:smooth val="0"/>
        </c:ser>
        <c:ser>
          <c:idx val="3"/>
          <c:order val="3"/>
          <c:tx>
            <c:strRef>
              <c:f>'Flüssigkeitssäulen (mmFS)'!$I$48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'Flüssigkeitssäulen (mmFS)'!$E$49:$E$59</c:f>
              <c:numCache/>
            </c:numRef>
          </c:cat>
          <c:val>
            <c:numRef>
              <c:f>'Flüssigkeitssäulen (mmFS)'!$I$49:$I$59</c:f>
              <c:numCache/>
            </c:numRef>
          </c:val>
          <c:smooth val="0"/>
        </c:ser>
        <c:ser>
          <c:idx val="4"/>
          <c:order val="4"/>
          <c:tx>
            <c:strRef>
              <c:f>'Flüssigkeitssäulen (mmFS)'!$J$48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'Flüssigkeitssäulen (mmFS)'!$E$49:$E$59</c:f>
              <c:numCache/>
            </c:numRef>
          </c:cat>
          <c:val>
            <c:numRef>
              <c:f>'Flüssigkeitssäulen (mmFS)'!$J$49:$J$59</c:f>
              <c:numCache/>
            </c:numRef>
          </c:val>
          <c:smooth val="0"/>
        </c:ser>
        <c:ser>
          <c:idx val="5"/>
          <c:order val="5"/>
          <c:tx>
            <c:strRef>
              <c:f>'Flüssigkeitssäulen (mmFS)'!$K$48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'Flüssigkeitssäulen (mmFS)'!$E$49:$E$59</c:f>
              <c:numCache/>
            </c:numRef>
          </c:cat>
          <c:val>
            <c:numRef>
              <c:f>'Flüssigkeitssäulen (mmFS)'!$K$49:$K$59</c:f>
              <c:numCache/>
            </c:numRef>
          </c:val>
          <c:smooth val="0"/>
        </c:ser>
        <c:ser>
          <c:idx val="6"/>
          <c:order val="6"/>
          <c:tx>
            <c:strRef>
              <c:f>'Flüssigkeitssäulen (mmFS)'!$L$48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'Flüssigkeitssäulen (mmFS)'!$E$49:$E$59</c:f>
              <c:numCache/>
            </c:numRef>
          </c:cat>
          <c:val>
            <c:numRef>
              <c:f>'Flüssigkeitssäulen (mmFS)'!$L$49:$L$59</c:f>
              <c:numCache/>
            </c:numRef>
          </c:val>
          <c:smooth val="0"/>
        </c:ser>
        <c:ser>
          <c:idx val="7"/>
          <c:order val="7"/>
          <c:tx>
            <c:strRef>
              <c:f>'Flüssigkeitssäulen (mmFS)'!$M$48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'Flüssigkeitssäulen (mmFS)'!$E$49:$E$59</c:f>
              <c:numCache/>
            </c:numRef>
          </c:cat>
          <c:val>
            <c:numRef>
              <c:f>'Flüssigkeitssäulen (mmFS)'!$M$49:$M$59</c:f>
              <c:numCache/>
            </c:numRef>
          </c:val>
          <c:smooth val="0"/>
        </c:ser>
        <c:ser>
          <c:idx val="8"/>
          <c:order val="8"/>
          <c:tx>
            <c:strRef>
              <c:f>'Flüssigkeitssäulen (mmFS)'!$N$48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'Flüssigkeitssäulen (mmFS)'!$E$49:$E$59</c:f>
              <c:numCache/>
            </c:numRef>
          </c:cat>
          <c:val>
            <c:numRef>
              <c:f>'Flüssigkeitssäulen (mmFS)'!$N$49:$N$59</c:f>
              <c:numCache/>
            </c:numRef>
          </c:val>
          <c:smooth val="0"/>
        </c:ser>
        <c:ser>
          <c:idx val="9"/>
          <c:order val="9"/>
          <c:tx>
            <c:strRef>
              <c:f>'Flüssigkeitssäulen (mmFS)'!$O$48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'Flüssigkeitssäulen (mmFS)'!$E$49:$E$59</c:f>
              <c:numCache/>
            </c:numRef>
          </c:cat>
          <c:val>
            <c:numRef>
              <c:f>'Flüssigkeitssäulen (mmFS)'!$O$49:$O$59</c:f>
              <c:numCache/>
            </c:numRef>
          </c:val>
          <c:smooth val="0"/>
        </c:ser>
        <c:marker val="1"/>
        <c:axId val="65013351"/>
        <c:axId val="48249248"/>
      </c:lineChart>
      <c:catAx>
        <c:axId val="650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49248"/>
        <c:crosses val="autoZero"/>
        <c:auto val="1"/>
        <c:lblOffset val="100"/>
        <c:tickLblSkip val="1"/>
        <c:noMultiLvlLbl val="0"/>
      </c:catAx>
      <c:valAx>
        <c:axId val="48249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133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075"/>
          <c:y val="0.13625"/>
          <c:w val="0.081"/>
          <c:h val="0.7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Polardiagramm nach Lilienthal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55"/>
          <c:w val="0.89875"/>
          <c:h val="0.80075"/>
        </c:manualLayout>
      </c:layout>
      <c:scatterChart>
        <c:scatterStyle val="lineMarker"/>
        <c:varyColors val="0"/>
        <c:ser>
          <c:idx val="0"/>
          <c:order val="0"/>
          <c:tx>
            <c:v>Polare Messung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a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-15°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a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-10°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a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-5°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a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a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+5°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a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+10°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a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+15 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a 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= +20°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a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+25°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'Polardiagr.+rel.Fehl.'!$C$6:$C$14</c:f>
              <c:numCache/>
            </c:numRef>
          </c:xVal>
          <c:yVal>
            <c:numRef>
              <c:f>'Polardiagr.+rel.Fehl.'!$B$6:$B$14</c:f>
              <c:numCache/>
            </c:numRef>
          </c:yVal>
          <c:smooth val="0"/>
        </c:ser>
        <c:ser>
          <c:idx val="1"/>
          <c:order val="1"/>
          <c:tx>
            <c:v>Polare benchmark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>
                        <a:solidFill>
                          <a:srgbClr val="000000"/>
                        </a:solidFill>
                      </a:rPr>
                      <a:t>a</a:t>
                    </a:r>
                    <a:r>
                      <a:rPr lang="en-US" cap="none" sz="10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-2 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>
                        <a:solidFill>
                          <a:srgbClr val="000000"/>
                        </a:solidFill>
                      </a:rPr>
                      <a:t>a</a:t>
                    </a:r>
                    <a:r>
                      <a:rPr lang="en-US" cap="none" sz="10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+14 °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'Polardiagr.+rel.Fehl.'!$C$19:$C$27</c:f>
              <c:numCache/>
            </c:numRef>
          </c:xVal>
          <c:yVal>
            <c:numRef>
              <c:f>'Polardiagr.+rel.Fehl.'!$B$19:$B$27</c:f>
              <c:numCache/>
            </c:numRef>
          </c:yVal>
          <c:smooth val="0"/>
        </c:ser>
        <c:axId val="27401457"/>
        <c:axId val="45286522"/>
      </c:scatterChart>
      <c:valAx>
        <c:axId val="27401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86522"/>
        <c:crossesAt val="-0.6"/>
        <c:crossBetween val="midCat"/>
        <c:dispUnits/>
      </c:valAx>
      <c:valAx>
        <c:axId val="45286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014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875"/>
          <c:y val="0.95475"/>
          <c:w val="0.28575"/>
          <c:h val="0.03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"/>
          <c:w val="0.972"/>
          <c:h val="0.877"/>
        </c:manualLayout>
      </c:layout>
      <c:scatterChart>
        <c:scatterStyle val="lineMarker"/>
        <c:varyColors val="0"/>
        <c:ser>
          <c:idx val="0"/>
          <c:order val="0"/>
          <c:tx>
            <c:v>-15°_1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cp-Datensätze'!$F$5:$F$24</c:f>
              <c:numCache/>
            </c:numRef>
          </c:yVal>
          <c:smooth val="0"/>
        </c:ser>
        <c:ser>
          <c:idx val="1"/>
          <c:order val="1"/>
          <c:tx>
            <c:v>-15°_2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cp-Datensätze'!$R$5:$R$24</c:f>
              <c:numCache/>
            </c:numRef>
          </c:yVal>
          <c:smooth val="0"/>
        </c:ser>
        <c:ser>
          <c:idx val="2"/>
          <c:order val="2"/>
          <c:tx>
            <c:v>-15°_3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cp-Datensätze'!$AD$5:$AD$24</c:f>
              <c:numCache/>
            </c:numRef>
          </c:yVal>
          <c:smooth val="0"/>
        </c:ser>
        <c:ser>
          <c:idx val="3"/>
          <c:order val="3"/>
          <c:tx>
            <c:v>-15°_4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cp-Datensätze'!$AP$5:$AP$24</c:f>
              <c:numCache/>
            </c:numRef>
          </c:yVal>
          <c:smooth val="0"/>
        </c:ser>
        <c:ser>
          <c:idx val="4"/>
          <c:order val="4"/>
          <c:tx>
            <c:v>-15°_5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cp-Datensätze'!$BB$5:$BB$24</c:f>
              <c:numCache/>
            </c:numRef>
          </c:yVal>
          <c:smooth val="0"/>
        </c:ser>
        <c:ser>
          <c:idx val="5"/>
          <c:order val="5"/>
          <c:tx>
            <c:v>-15°_6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cp-Datensätze'!$BN$5:$BN$24</c:f>
              <c:numCache/>
            </c:numRef>
          </c:yVal>
          <c:smooth val="0"/>
        </c:ser>
        <c:ser>
          <c:idx val="6"/>
          <c:order val="6"/>
          <c:tx>
            <c:v>-15°_7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cp-Datensätze'!$BZ$5:$BZ$24</c:f>
              <c:numCache/>
            </c:numRef>
          </c:yVal>
          <c:smooth val="0"/>
        </c:ser>
        <c:ser>
          <c:idx val="7"/>
          <c:order val="7"/>
          <c:tx>
            <c:v>-15°_8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cp-Datensätze'!$CL$5:$CL$24</c:f>
              <c:numCache/>
            </c:numRef>
          </c:yVal>
          <c:smooth val="0"/>
        </c:ser>
        <c:ser>
          <c:idx val="8"/>
          <c:order val="8"/>
          <c:tx>
            <c:v>-15°_9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cp-Datensätze'!$CX$5:$CX$24</c:f>
              <c:numCache/>
            </c:numRef>
          </c:yVal>
          <c:smooth val="0"/>
        </c:ser>
        <c:ser>
          <c:idx val="9"/>
          <c:order val="9"/>
          <c:tx>
            <c:v>-15°_10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cp-Datensätze'!$DJ$5:$DJ$24</c:f>
              <c:numCache/>
            </c:numRef>
          </c:yVal>
          <c:smooth val="0"/>
        </c:ser>
        <c:axId val="4925515"/>
        <c:axId val="44329636"/>
      </c:scatterChart>
      <c:valAx>
        <c:axId val="4925515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29636"/>
        <c:crossesAt val="-3"/>
        <c:crossBetween val="midCat"/>
        <c:dispUnits/>
        <c:majorUnit val="20"/>
      </c:valAx>
      <c:valAx>
        <c:axId val="44329636"/>
        <c:scaling>
          <c:orientation val="minMax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12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5515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65"/>
          <c:y val="0.90375"/>
          <c:w val="0.97925"/>
          <c:h val="0.08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"/>
          <c:w val="0.972"/>
          <c:h val="0.87725"/>
        </c:manualLayout>
      </c:layout>
      <c:scatterChart>
        <c:scatterStyle val="lineMarker"/>
        <c:varyColors val="0"/>
        <c:ser>
          <c:idx val="0"/>
          <c:order val="0"/>
          <c:tx>
            <c:v>-10°_1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cp-Datensätze'!$G$5:$G$24</c:f>
              <c:numCache/>
            </c:numRef>
          </c:yVal>
          <c:smooth val="0"/>
        </c:ser>
        <c:ser>
          <c:idx val="1"/>
          <c:order val="1"/>
          <c:tx>
            <c:v>-10°_2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cp-Datensätze'!$S$5:$S$24</c:f>
              <c:numCache/>
            </c:numRef>
          </c:yVal>
          <c:smooth val="0"/>
        </c:ser>
        <c:ser>
          <c:idx val="2"/>
          <c:order val="2"/>
          <c:tx>
            <c:v>-10°_3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cp-Datensätze'!$AE$5:$AE$24</c:f>
              <c:numCache/>
            </c:numRef>
          </c:yVal>
          <c:smooth val="0"/>
        </c:ser>
        <c:ser>
          <c:idx val="3"/>
          <c:order val="3"/>
          <c:tx>
            <c:v>-10°_4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cp-Datensätze'!$AQ$5:$AQ$24</c:f>
              <c:numCache/>
            </c:numRef>
          </c:yVal>
          <c:smooth val="0"/>
        </c:ser>
        <c:ser>
          <c:idx val="4"/>
          <c:order val="4"/>
          <c:tx>
            <c:v>-10°_5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cp-Datensätze'!$BC$5:$BC$24</c:f>
              <c:numCache/>
            </c:numRef>
          </c:yVal>
          <c:smooth val="0"/>
        </c:ser>
        <c:ser>
          <c:idx val="5"/>
          <c:order val="5"/>
          <c:tx>
            <c:v>-10°_6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cp-Datensätze'!$BO$5:$BO$24</c:f>
              <c:numCache/>
            </c:numRef>
          </c:yVal>
          <c:smooth val="0"/>
        </c:ser>
        <c:ser>
          <c:idx val="6"/>
          <c:order val="6"/>
          <c:tx>
            <c:v>-10°_7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cp-Datensätze'!$CA$5:$CA$24</c:f>
              <c:numCache/>
            </c:numRef>
          </c:yVal>
          <c:smooth val="0"/>
        </c:ser>
        <c:ser>
          <c:idx val="7"/>
          <c:order val="7"/>
          <c:tx>
            <c:v>-10°_8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cp-Datensätze'!$CM$5:$CM$24</c:f>
              <c:numCache/>
            </c:numRef>
          </c:yVal>
          <c:smooth val="0"/>
        </c:ser>
        <c:ser>
          <c:idx val="8"/>
          <c:order val="8"/>
          <c:tx>
            <c:v>-10°_9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cp-Datensätze'!$CY$5:$CY$24</c:f>
              <c:numCache/>
            </c:numRef>
          </c:yVal>
          <c:smooth val="0"/>
        </c:ser>
        <c:ser>
          <c:idx val="9"/>
          <c:order val="9"/>
          <c:tx>
            <c:v>-10°_10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cp-Datensätze'!$DK$5:$DK$24</c:f>
              <c:numCache/>
            </c:numRef>
          </c:yVal>
          <c:smooth val="0"/>
        </c:ser>
        <c:axId val="63422405"/>
        <c:axId val="33930734"/>
      </c:scatterChart>
      <c:valAx>
        <c:axId val="63422405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30734"/>
        <c:crossesAt val="-3"/>
        <c:crossBetween val="midCat"/>
        <c:dispUnits/>
        <c:majorUnit val="20"/>
      </c:valAx>
      <c:valAx>
        <c:axId val="33930734"/>
        <c:scaling>
          <c:orientation val="minMax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12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22405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3"/>
          <c:y val="0.908"/>
          <c:w val="0.9687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"/>
          <c:w val="0.97225"/>
          <c:h val="0.87725"/>
        </c:manualLayout>
      </c:layout>
      <c:scatterChart>
        <c:scatterStyle val="lineMarker"/>
        <c:varyColors val="0"/>
        <c:ser>
          <c:idx val="0"/>
          <c:order val="0"/>
          <c:tx>
            <c:v>-5°_1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cp-Datensätze'!$H$5:$H$24</c:f>
              <c:numCache/>
            </c:numRef>
          </c:yVal>
          <c:smooth val="0"/>
        </c:ser>
        <c:ser>
          <c:idx val="1"/>
          <c:order val="1"/>
          <c:tx>
            <c:v>-5°_2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cp-Datensätze'!$T$5:$T$24</c:f>
              <c:numCache/>
            </c:numRef>
          </c:yVal>
          <c:smooth val="0"/>
        </c:ser>
        <c:ser>
          <c:idx val="2"/>
          <c:order val="2"/>
          <c:tx>
            <c:v>-5°_3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cp-Datensätze'!$AF$5:$AF$24</c:f>
              <c:numCache/>
            </c:numRef>
          </c:yVal>
          <c:smooth val="0"/>
        </c:ser>
        <c:ser>
          <c:idx val="3"/>
          <c:order val="3"/>
          <c:tx>
            <c:v>-5°_4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cp-Datensätze'!$AR$5:$AR$24</c:f>
              <c:numCache/>
            </c:numRef>
          </c:yVal>
          <c:smooth val="0"/>
        </c:ser>
        <c:ser>
          <c:idx val="4"/>
          <c:order val="4"/>
          <c:tx>
            <c:v>-5°_5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cp-Datensätze'!$BD$5:$BD$24</c:f>
              <c:numCache/>
            </c:numRef>
          </c:yVal>
          <c:smooth val="0"/>
        </c:ser>
        <c:ser>
          <c:idx val="5"/>
          <c:order val="5"/>
          <c:tx>
            <c:v>-5°_6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cp-Datensätze'!$BP$5:$BP$24</c:f>
              <c:numCache/>
            </c:numRef>
          </c:yVal>
          <c:smooth val="0"/>
        </c:ser>
        <c:ser>
          <c:idx val="6"/>
          <c:order val="6"/>
          <c:tx>
            <c:v>-5°_7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cp-Datensätze'!$CB$5:$CB$24</c:f>
              <c:numCache/>
            </c:numRef>
          </c:yVal>
          <c:smooth val="0"/>
        </c:ser>
        <c:ser>
          <c:idx val="7"/>
          <c:order val="7"/>
          <c:tx>
            <c:v>-5°_8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cp-Datensätze'!$CN$5:$CN$24</c:f>
              <c:numCache/>
            </c:numRef>
          </c:yVal>
          <c:smooth val="0"/>
        </c:ser>
        <c:ser>
          <c:idx val="8"/>
          <c:order val="8"/>
          <c:tx>
            <c:v>-5°_9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cp-Datensätze'!$CZ$5:$CZ$24</c:f>
              <c:numCache/>
            </c:numRef>
          </c:yVal>
          <c:smooth val="0"/>
        </c:ser>
        <c:ser>
          <c:idx val="9"/>
          <c:order val="9"/>
          <c:tx>
            <c:v>-5°_10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cp-Datensätze'!$DL$5:$DL$24</c:f>
              <c:numCache/>
            </c:numRef>
          </c:yVal>
          <c:smooth val="0"/>
        </c:ser>
        <c:axId val="36941151"/>
        <c:axId val="64034904"/>
      </c:scatterChart>
      <c:valAx>
        <c:axId val="36941151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34904"/>
        <c:crossesAt val="-3"/>
        <c:crossBetween val="midCat"/>
        <c:dispUnits/>
        <c:majorUnit val="20"/>
      </c:valAx>
      <c:valAx>
        <c:axId val="64034904"/>
        <c:scaling>
          <c:orientation val="minMax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41151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2"/>
          <c:y val="0.9105"/>
          <c:w val="0.957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"/>
          <c:w val="0.97225"/>
          <c:h val="0.8775"/>
        </c:manualLayout>
      </c:layout>
      <c:scatterChart>
        <c:scatterStyle val="lineMarker"/>
        <c:varyColors val="0"/>
        <c:ser>
          <c:idx val="0"/>
          <c:order val="0"/>
          <c:tx>
            <c:v>0°_1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cp-Datensätze'!$I$5:$I$24</c:f>
              <c:numCache/>
            </c:numRef>
          </c:yVal>
          <c:smooth val="0"/>
        </c:ser>
        <c:ser>
          <c:idx val="1"/>
          <c:order val="1"/>
          <c:tx>
            <c:v>0°_2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cp-Datensätze'!$U$5:$U$24</c:f>
              <c:numCache/>
            </c:numRef>
          </c:yVal>
          <c:smooth val="0"/>
        </c:ser>
        <c:ser>
          <c:idx val="2"/>
          <c:order val="2"/>
          <c:tx>
            <c:v>0°_3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cp-Datensätze'!$AG$5:$AG$24</c:f>
              <c:numCache/>
            </c:numRef>
          </c:yVal>
          <c:smooth val="0"/>
        </c:ser>
        <c:ser>
          <c:idx val="3"/>
          <c:order val="3"/>
          <c:tx>
            <c:v>0°_4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cp-Datensätze'!$AS$5:$AS$24</c:f>
              <c:numCache/>
            </c:numRef>
          </c:yVal>
          <c:smooth val="0"/>
        </c:ser>
        <c:ser>
          <c:idx val="4"/>
          <c:order val="4"/>
          <c:tx>
            <c:v>0°_5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cp-Datensätze'!$BE$5:$BE$24</c:f>
              <c:numCache/>
            </c:numRef>
          </c:yVal>
          <c:smooth val="0"/>
        </c:ser>
        <c:ser>
          <c:idx val="5"/>
          <c:order val="5"/>
          <c:tx>
            <c:v>0°_6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cp-Datensätze'!$BQ$5:$BQ$24</c:f>
              <c:numCache/>
            </c:numRef>
          </c:yVal>
          <c:smooth val="0"/>
        </c:ser>
        <c:ser>
          <c:idx val="6"/>
          <c:order val="6"/>
          <c:tx>
            <c:v>0°_7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cp-Datensätze'!$CC$5:$CC$24</c:f>
              <c:numCache/>
            </c:numRef>
          </c:yVal>
          <c:smooth val="0"/>
        </c:ser>
        <c:ser>
          <c:idx val="7"/>
          <c:order val="7"/>
          <c:tx>
            <c:v>0°_8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cp-Datensätze'!$CO$5:$CO$24</c:f>
              <c:numCache/>
            </c:numRef>
          </c:yVal>
          <c:smooth val="0"/>
        </c:ser>
        <c:ser>
          <c:idx val="8"/>
          <c:order val="8"/>
          <c:tx>
            <c:v>0°_9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cp-Datensätze'!$DA$5:$DA$24</c:f>
              <c:numCache/>
            </c:numRef>
          </c:yVal>
          <c:smooth val="0"/>
        </c:ser>
        <c:ser>
          <c:idx val="9"/>
          <c:order val="9"/>
          <c:tx>
            <c:v>0°_10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cp-Datensätze'!$DM$5:$DM$24</c:f>
              <c:numCache/>
            </c:numRef>
          </c:yVal>
          <c:smooth val="0"/>
        </c:ser>
        <c:axId val="39443225"/>
        <c:axId val="19444706"/>
      </c:scatterChart>
      <c:valAx>
        <c:axId val="39443225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44706"/>
        <c:crossesAt val="-3"/>
        <c:crossBetween val="midCat"/>
        <c:dispUnits/>
        <c:majorUnit val="20"/>
      </c:valAx>
      <c:valAx>
        <c:axId val="19444706"/>
        <c:scaling>
          <c:orientation val="minMax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43225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6"/>
          <c:y val="0.91275"/>
          <c:w val="0.939"/>
          <c:h val="0.08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"/>
          <c:w val="0.97225"/>
          <c:h val="0.87775"/>
        </c:manualLayout>
      </c:layout>
      <c:scatterChart>
        <c:scatterStyle val="lineMarker"/>
        <c:varyColors val="0"/>
        <c:ser>
          <c:idx val="0"/>
          <c:order val="0"/>
          <c:tx>
            <c:v>5°_1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cp-Datensätze'!$J$5:$J$24</c:f>
              <c:numCache/>
            </c:numRef>
          </c:yVal>
          <c:smooth val="0"/>
        </c:ser>
        <c:ser>
          <c:idx val="1"/>
          <c:order val="1"/>
          <c:tx>
            <c:v>5°_2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cp-Datensätze'!$V$5:$V$24</c:f>
              <c:numCache/>
            </c:numRef>
          </c:yVal>
          <c:smooth val="0"/>
        </c:ser>
        <c:ser>
          <c:idx val="2"/>
          <c:order val="2"/>
          <c:tx>
            <c:v>5°_3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cp-Datensätze'!$AH$5:$AH$24</c:f>
              <c:numCache/>
            </c:numRef>
          </c:yVal>
          <c:smooth val="0"/>
        </c:ser>
        <c:ser>
          <c:idx val="3"/>
          <c:order val="3"/>
          <c:tx>
            <c:v>5°_4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cp-Datensätze'!$AT$5:$AT$24</c:f>
              <c:numCache/>
            </c:numRef>
          </c:yVal>
          <c:smooth val="0"/>
        </c:ser>
        <c:ser>
          <c:idx val="4"/>
          <c:order val="4"/>
          <c:tx>
            <c:v>5°_5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cp-Datensätze'!$BF$5:$BF$24</c:f>
              <c:numCache/>
            </c:numRef>
          </c:yVal>
          <c:smooth val="0"/>
        </c:ser>
        <c:ser>
          <c:idx val="5"/>
          <c:order val="5"/>
          <c:tx>
            <c:v>5°_6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cp-Datensätze'!$BR$5:$BR$24</c:f>
              <c:numCache/>
            </c:numRef>
          </c:yVal>
          <c:smooth val="0"/>
        </c:ser>
        <c:ser>
          <c:idx val="6"/>
          <c:order val="6"/>
          <c:tx>
            <c:v>5°_7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cp-Datensätze'!$CD$5:$CD$24</c:f>
              <c:numCache/>
            </c:numRef>
          </c:yVal>
          <c:smooth val="0"/>
        </c:ser>
        <c:ser>
          <c:idx val="7"/>
          <c:order val="7"/>
          <c:tx>
            <c:v>5°_8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cp-Datensätze'!$CP$5:$CP$24</c:f>
              <c:numCache/>
            </c:numRef>
          </c:yVal>
          <c:smooth val="0"/>
        </c:ser>
        <c:ser>
          <c:idx val="8"/>
          <c:order val="8"/>
          <c:tx>
            <c:v>5°_9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cp-Datensätze'!$DB$5:$DB$24</c:f>
              <c:numCache/>
            </c:numRef>
          </c:yVal>
          <c:smooth val="0"/>
        </c:ser>
        <c:ser>
          <c:idx val="9"/>
          <c:order val="9"/>
          <c:tx>
            <c:v>5°_10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cp-Datensätze'!$DN$5:$DN$24</c:f>
              <c:numCache/>
            </c:numRef>
          </c:yVal>
          <c:smooth val="0"/>
        </c:ser>
        <c:axId val="40784627"/>
        <c:axId val="31517324"/>
      </c:scatterChart>
      <c:valAx>
        <c:axId val="40784627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7324"/>
        <c:crossesAt val="-3"/>
        <c:crossBetween val="midCat"/>
        <c:dispUnits/>
        <c:majorUnit val="20"/>
      </c:valAx>
      <c:valAx>
        <c:axId val="31517324"/>
        <c:scaling>
          <c:orientation val="minMax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84627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125"/>
          <c:y val="0.9065"/>
          <c:w val="0.9377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87775"/>
        </c:manualLayout>
      </c:layout>
      <c:scatterChart>
        <c:scatterStyle val="lineMarker"/>
        <c:varyColors val="0"/>
        <c:ser>
          <c:idx val="0"/>
          <c:order val="0"/>
          <c:tx>
            <c:v>10°_1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cp-Datensätze'!$K$5:$K$24</c:f>
              <c:numCache/>
            </c:numRef>
          </c:yVal>
          <c:smooth val="0"/>
        </c:ser>
        <c:ser>
          <c:idx val="1"/>
          <c:order val="1"/>
          <c:tx>
            <c:v>10°_2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cp-Datensätze'!$W$5:$W$24</c:f>
              <c:numCache/>
            </c:numRef>
          </c:yVal>
          <c:smooth val="0"/>
        </c:ser>
        <c:ser>
          <c:idx val="2"/>
          <c:order val="2"/>
          <c:tx>
            <c:v>10°_3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cp-Datensätze'!$AI$5:$AI$24</c:f>
              <c:numCache/>
            </c:numRef>
          </c:yVal>
          <c:smooth val="0"/>
        </c:ser>
        <c:ser>
          <c:idx val="3"/>
          <c:order val="3"/>
          <c:tx>
            <c:v>10°_4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cp-Datensätze'!$AU$5:$AU$24</c:f>
              <c:numCache/>
            </c:numRef>
          </c:yVal>
          <c:smooth val="0"/>
        </c:ser>
        <c:ser>
          <c:idx val="4"/>
          <c:order val="4"/>
          <c:tx>
            <c:v>10°_5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cp-Datensätze'!$BG$5:$BG$24</c:f>
              <c:numCache/>
            </c:numRef>
          </c:yVal>
          <c:smooth val="0"/>
        </c:ser>
        <c:ser>
          <c:idx val="5"/>
          <c:order val="5"/>
          <c:tx>
            <c:v>10°_6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cp-Datensätze'!$BS$5:$BS$24</c:f>
              <c:numCache/>
            </c:numRef>
          </c:yVal>
          <c:smooth val="0"/>
        </c:ser>
        <c:ser>
          <c:idx val="6"/>
          <c:order val="6"/>
          <c:tx>
            <c:v>10°_7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cp-Datensätze'!$CE$5:$CE$24</c:f>
              <c:numCache/>
            </c:numRef>
          </c:yVal>
          <c:smooth val="0"/>
        </c:ser>
        <c:ser>
          <c:idx val="7"/>
          <c:order val="7"/>
          <c:tx>
            <c:v>10°_8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cp-Datensätze'!$CQ$5:$CQ$24</c:f>
              <c:numCache/>
            </c:numRef>
          </c:yVal>
          <c:smooth val="0"/>
        </c:ser>
        <c:ser>
          <c:idx val="8"/>
          <c:order val="8"/>
          <c:tx>
            <c:v>10°_9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cp-Datensätze'!$DC$5:$DC$24</c:f>
              <c:numCache/>
            </c:numRef>
          </c:yVal>
          <c:smooth val="0"/>
        </c:ser>
        <c:ser>
          <c:idx val="9"/>
          <c:order val="9"/>
          <c:tx>
            <c:v>10°_10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cp-Datensätze'!$DO$5:$DO$24</c:f>
              <c:numCache/>
            </c:numRef>
          </c:yVal>
          <c:smooth val="0"/>
        </c:ser>
        <c:axId val="15220461"/>
        <c:axId val="2766422"/>
      </c:scatterChart>
      <c:valAx>
        <c:axId val="15220461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6422"/>
        <c:crossesAt val="-3"/>
        <c:crossBetween val="midCat"/>
        <c:dispUnits/>
        <c:majorUnit val="20"/>
      </c:valAx>
      <c:valAx>
        <c:axId val="2766422"/>
        <c:scaling>
          <c:orientation val="minMax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20461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1"/>
          <c:y val="0.909"/>
          <c:w val="0.936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878"/>
        </c:manualLayout>
      </c:layout>
      <c:scatterChart>
        <c:scatterStyle val="lineMarker"/>
        <c:varyColors val="0"/>
        <c:ser>
          <c:idx val="0"/>
          <c:order val="0"/>
          <c:tx>
            <c:v>15°_1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cp-Datensätze'!$L$5:$L$24</c:f>
              <c:numCache/>
            </c:numRef>
          </c:yVal>
          <c:smooth val="0"/>
        </c:ser>
        <c:ser>
          <c:idx val="1"/>
          <c:order val="1"/>
          <c:tx>
            <c:v>15°_2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cp-Datensätze'!$X$5:$X$24</c:f>
              <c:numCache/>
            </c:numRef>
          </c:yVal>
          <c:smooth val="0"/>
        </c:ser>
        <c:ser>
          <c:idx val="2"/>
          <c:order val="2"/>
          <c:tx>
            <c:v>15°_3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cp-Datensätze'!$AJ$5:$AJ$24</c:f>
              <c:numCache/>
            </c:numRef>
          </c:yVal>
          <c:smooth val="0"/>
        </c:ser>
        <c:ser>
          <c:idx val="3"/>
          <c:order val="3"/>
          <c:tx>
            <c:v>15°_4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cp-Datensätze'!$AV$5:$AV$24</c:f>
              <c:numCache/>
            </c:numRef>
          </c:yVal>
          <c:smooth val="0"/>
        </c:ser>
        <c:ser>
          <c:idx val="4"/>
          <c:order val="4"/>
          <c:tx>
            <c:v>15°_5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cp-Datensätze'!$BH$5:$BH$24</c:f>
              <c:numCache/>
            </c:numRef>
          </c:yVal>
          <c:smooth val="0"/>
        </c:ser>
        <c:ser>
          <c:idx val="5"/>
          <c:order val="5"/>
          <c:tx>
            <c:v>15°_6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cp-Datensätze'!$BT$5:$BT$24</c:f>
              <c:numCache/>
            </c:numRef>
          </c:yVal>
          <c:smooth val="0"/>
        </c:ser>
        <c:ser>
          <c:idx val="6"/>
          <c:order val="6"/>
          <c:tx>
            <c:v>15°_7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cp-Datensätze'!$CF$5:$CF$24</c:f>
              <c:numCache/>
            </c:numRef>
          </c:yVal>
          <c:smooth val="0"/>
        </c:ser>
        <c:ser>
          <c:idx val="7"/>
          <c:order val="7"/>
          <c:tx>
            <c:v>15°_8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cp-Datensätze'!$CR$5:$CR$24</c:f>
              <c:numCache/>
            </c:numRef>
          </c:yVal>
          <c:smooth val="0"/>
        </c:ser>
        <c:ser>
          <c:idx val="8"/>
          <c:order val="8"/>
          <c:tx>
            <c:v>15°_9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cp-Datensätze'!$DD$5:$DD$24</c:f>
              <c:numCache/>
            </c:numRef>
          </c:yVal>
          <c:smooth val="0"/>
        </c:ser>
        <c:ser>
          <c:idx val="9"/>
          <c:order val="9"/>
          <c:tx>
            <c:v>15°_10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cp-Datensätze'!$DP$5:$DP$24</c:f>
              <c:numCache/>
            </c:numRef>
          </c:yVal>
          <c:smooth val="0"/>
        </c:ser>
        <c:axId val="24897799"/>
        <c:axId val="22753600"/>
      </c:scatterChart>
      <c:valAx>
        <c:axId val="24897799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53600"/>
        <c:crossesAt val="-3"/>
        <c:crossBetween val="midCat"/>
        <c:dispUnits/>
        <c:majorUnit val="20"/>
      </c:valAx>
      <c:valAx>
        <c:axId val="22753600"/>
        <c:scaling>
          <c:orientation val="minMax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97799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75"/>
          <c:y val="0.91325"/>
          <c:w val="0.93525"/>
          <c:h val="0.0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87825"/>
        </c:manualLayout>
      </c:layout>
      <c:scatterChart>
        <c:scatterStyle val="lineMarker"/>
        <c:varyColors val="0"/>
        <c:ser>
          <c:idx val="0"/>
          <c:order val="0"/>
          <c:tx>
            <c:v>20°_1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cp-Datensätze'!$M$5:$M$24</c:f>
              <c:numCache/>
            </c:numRef>
          </c:yVal>
          <c:smooth val="0"/>
        </c:ser>
        <c:ser>
          <c:idx val="1"/>
          <c:order val="1"/>
          <c:tx>
            <c:v>20°_2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cp-Datensätze'!$Y$5:$Y$24</c:f>
              <c:numCache/>
            </c:numRef>
          </c:yVal>
          <c:smooth val="0"/>
        </c:ser>
        <c:ser>
          <c:idx val="2"/>
          <c:order val="2"/>
          <c:tx>
            <c:v>20°_3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cp-Datensätze'!$AK$5:$AK$24</c:f>
              <c:numCache/>
            </c:numRef>
          </c:yVal>
          <c:smooth val="0"/>
        </c:ser>
        <c:ser>
          <c:idx val="3"/>
          <c:order val="3"/>
          <c:tx>
            <c:v>20°_4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cp-Datensätze'!$AW$5:$AW$24</c:f>
              <c:numCache/>
            </c:numRef>
          </c:yVal>
          <c:smooth val="0"/>
        </c:ser>
        <c:ser>
          <c:idx val="4"/>
          <c:order val="4"/>
          <c:tx>
            <c:v>20°_5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cp-Datensätze'!$BI$5:$BI$24</c:f>
              <c:numCache/>
            </c:numRef>
          </c:yVal>
          <c:smooth val="0"/>
        </c:ser>
        <c:ser>
          <c:idx val="5"/>
          <c:order val="5"/>
          <c:tx>
            <c:v>20°_6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cp-Datensätze'!$BU$5:$BU$24</c:f>
              <c:numCache/>
            </c:numRef>
          </c:yVal>
          <c:smooth val="0"/>
        </c:ser>
        <c:ser>
          <c:idx val="6"/>
          <c:order val="6"/>
          <c:tx>
            <c:v>20°_7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cp-Datensätze'!$CG$5:$CG$24</c:f>
              <c:numCache/>
            </c:numRef>
          </c:yVal>
          <c:smooth val="0"/>
        </c:ser>
        <c:ser>
          <c:idx val="7"/>
          <c:order val="7"/>
          <c:tx>
            <c:v>20°_8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cp-Datensätze'!$CS$5:$CS$24</c:f>
              <c:numCache/>
            </c:numRef>
          </c:yVal>
          <c:smooth val="0"/>
        </c:ser>
        <c:ser>
          <c:idx val="8"/>
          <c:order val="8"/>
          <c:tx>
            <c:v>20°_9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cp-Datensätze'!$DE$5:$DE$24</c:f>
              <c:numCache/>
            </c:numRef>
          </c:yVal>
          <c:smooth val="0"/>
        </c:ser>
        <c:ser>
          <c:idx val="9"/>
          <c:order val="9"/>
          <c:tx>
            <c:v>20°_10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cp-Datensätze'!$DQ$5:$DQ$24</c:f>
              <c:numCache/>
            </c:numRef>
          </c:yVal>
          <c:smooth val="0"/>
        </c:ser>
        <c:axId val="3455809"/>
        <c:axId val="31102282"/>
      </c:scatterChart>
      <c:valAx>
        <c:axId val="3455809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02282"/>
        <c:crossesAt val="-3"/>
        <c:crossBetween val="midCat"/>
        <c:dispUnits/>
        <c:majorUnit val="20"/>
      </c:valAx>
      <c:valAx>
        <c:axId val="31102282"/>
        <c:scaling>
          <c:orientation val="minMax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5809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75"/>
          <c:y val="0.9135"/>
          <c:w val="0.934"/>
          <c:h val="0.08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8795"/>
        </c:manualLayout>
      </c:layout>
      <c:scatterChart>
        <c:scatterStyle val="lineMarker"/>
        <c:varyColors val="0"/>
        <c:ser>
          <c:idx val="0"/>
          <c:order val="0"/>
          <c:tx>
            <c:v>25°_1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cp-Datensätze'!$N$5:$N$24</c:f>
              <c:numCache/>
            </c:numRef>
          </c:yVal>
          <c:smooth val="0"/>
        </c:ser>
        <c:ser>
          <c:idx val="1"/>
          <c:order val="1"/>
          <c:tx>
            <c:v>25°_2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cp-Datensätze'!$Z$5:$Z$24</c:f>
              <c:numCache/>
            </c:numRef>
          </c:yVal>
          <c:smooth val="0"/>
        </c:ser>
        <c:ser>
          <c:idx val="2"/>
          <c:order val="2"/>
          <c:tx>
            <c:v>25°_3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cp-Datensätze'!$AL$5:$AL$24</c:f>
              <c:numCache/>
            </c:numRef>
          </c:yVal>
          <c:smooth val="0"/>
        </c:ser>
        <c:ser>
          <c:idx val="3"/>
          <c:order val="3"/>
          <c:tx>
            <c:v>25°_4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cp-Datensätze'!$AX$5:$AX$24</c:f>
              <c:numCache/>
            </c:numRef>
          </c:yVal>
          <c:smooth val="0"/>
        </c:ser>
        <c:ser>
          <c:idx val="4"/>
          <c:order val="4"/>
          <c:tx>
            <c:v>25°_5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cp-Datensätze'!$BJ$5:$BJ$24</c:f>
              <c:numCache/>
            </c:numRef>
          </c:yVal>
          <c:smooth val="0"/>
        </c:ser>
        <c:ser>
          <c:idx val="5"/>
          <c:order val="5"/>
          <c:tx>
            <c:v>25°_6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cp-Datensätze'!$BV$5:$BV$24</c:f>
              <c:numCache/>
            </c:numRef>
          </c:yVal>
          <c:smooth val="0"/>
        </c:ser>
        <c:ser>
          <c:idx val="6"/>
          <c:order val="6"/>
          <c:tx>
            <c:v>25°_7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cp-Datensätze'!$CH$5:$CH$24</c:f>
              <c:numCache/>
            </c:numRef>
          </c:yVal>
          <c:smooth val="0"/>
        </c:ser>
        <c:ser>
          <c:idx val="7"/>
          <c:order val="7"/>
          <c:tx>
            <c:v>25°_8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cp-Datensätze'!$CT$5:$CT$24</c:f>
              <c:numCache/>
            </c:numRef>
          </c:yVal>
          <c:smooth val="0"/>
        </c:ser>
        <c:ser>
          <c:idx val="8"/>
          <c:order val="8"/>
          <c:tx>
            <c:v>25°_9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cp-Datensätze'!$DF$5:$DF$24</c:f>
              <c:numCache/>
            </c:numRef>
          </c:yVal>
          <c:smooth val="0"/>
        </c:ser>
        <c:ser>
          <c:idx val="9"/>
          <c:order val="9"/>
          <c:tx>
            <c:v>25°_10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'M=10 cp-Datensätze'!$B$5:$B$24</c:f>
              <c:numCache/>
            </c:numRef>
          </c:xVal>
          <c:yVal>
            <c:numRef>
              <c:f>'M=10 cp-Datensätze'!$DR$5:$DR$24</c:f>
              <c:numCache/>
            </c:numRef>
          </c:yVal>
          <c:smooth val="0"/>
        </c:ser>
        <c:axId val="11485083"/>
        <c:axId val="36256884"/>
      </c:scatterChart>
      <c:valAx>
        <c:axId val="11485083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56884"/>
        <c:crossesAt val="-3"/>
        <c:crossBetween val="midCat"/>
        <c:dispUnits/>
        <c:majorUnit val="20"/>
      </c:valAx>
      <c:valAx>
        <c:axId val="36256884"/>
        <c:scaling>
          <c:orientation val="minMax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85083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"/>
          <c:y val="0.91375"/>
          <c:w val="0.933"/>
          <c:h val="0.08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Messergebnis -15 Stellwinkel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234"/>
          <c:w val="0.7855"/>
          <c:h val="0.76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'Flüssigkeitssäulen (mmFS)'!$C$5:$C$24</c:f>
              <c:numCache/>
            </c:numRef>
          </c:val>
          <c:smooth val="0"/>
        </c:ser>
        <c:marker val="1"/>
        <c:axId val="31590049"/>
        <c:axId val="15874986"/>
      </c:lineChart>
      <c:catAx>
        <c:axId val="3159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74986"/>
        <c:crosses val="autoZero"/>
        <c:auto val="1"/>
        <c:lblOffset val="100"/>
        <c:tickLblSkip val="2"/>
        <c:noMultiLvlLbl val="0"/>
      </c:catAx>
      <c:valAx>
        <c:axId val="15874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90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75"/>
          <c:y val="0.13"/>
          <c:w val="0.173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Oberseite</a:t>
            </a:r>
          </a:p>
        </c:rich>
      </c:tx>
      <c:layout>
        <c:manualLayout>
          <c:xMode val="factor"/>
          <c:yMode val="factor"/>
          <c:x val="0.00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445"/>
          <c:w val="0.97325"/>
          <c:h val="0.86975"/>
        </c:manualLayout>
      </c:layout>
      <c:scatterChart>
        <c:scatterStyle val="lineMarker"/>
        <c:varyColors val="0"/>
        <c:ser>
          <c:idx val="0"/>
          <c:order val="0"/>
          <c:tx>
            <c:v>-15°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U_cp!$BT$5:$BT$14</c:f>
                <c:numCache>
                  <c:ptCount val="10"/>
                  <c:pt idx="0">
                    <c:v>0.11048267246323536</c:v>
                  </c:pt>
                  <c:pt idx="1">
                    <c:v>0.12027069629311796</c:v>
                  </c:pt>
                  <c:pt idx="2">
                    <c:v>0.11512476608273615</c:v>
                  </c:pt>
                  <c:pt idx="3">
                    <c:v>0.11256325244346918</c:v>
                  </c:pt>
                  <c:pt idx="4">
                    <c:v>0.11056880037068641</c:v>
                  </c:pt>
                  <c:pt idx="5">
                    <c:v>0.10943643282232177</c:v>
                  </c:pt>
                  <c:pt idx="6">
                    <c:v>0.1083541542156577</c:v>
                  </c:pt>
                  <c:pt idx="7">
                    <c:v>0.10800478782071089</c:v>
                  </c:pt>
                  <c:pt idx="8">
                    <c:v>0.10800478782071089</c:v>
                  </c:pt>
                  <c:pt idx="9">
                    <c:v>0.1083541542156577</c:v>
                  </c:pt>
                </c:numCache>
              </c:numRef>
            </c:plus>
            <c:minus>
              <c:numRef>
                <c:f>U_cp!$BT$5:$BT$14</c:f>
                <c:numCache>
                  <c:ptCount val="10"/>
                  <c:pt idx="0">
                    <c:v>0.11048267246323536</c:v>
                  </c:pt>
                  <c:pt idx="1">
                    <c:v>0.12027069629311796</c:v>
                  </c:pt>
                  <c:pt idx="2">
                    <c:v>0.11512476608273615</c:v>
                  </c:pt>
                  <c:pt idx="3">
                    <c:v>0.11256325244346918</c:v>
                  </c:pt>
                  <c:pt idx="4">
                    <c:v>0.11056880037068641</c:v>
                  </c:pt>
                  <c:pt idx="5">
                    <c:v>0.10943643282232177</c:v>
                  </c:pt>
                  <c:pt idx="6">
                    <c:v>0.1083541542156577</c:v>
                  </c:pt>
                  <c:pt idx="7">
                    <c:v>0.10800478782071089</c:v>
                  </c:pt>
                  <c:pt idx="8">
                    <c:v>0.10800478782071089</c:v>
                  </c:pt>
                  <c:pt idx="9">
                    <c:v>0.1083541542156577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U_cp!$H$5:$H$14</c:f>
              <c:numCache/>
            </c:numRef>
          </c:xVal>
          <c:yVal>
            <c:numRef>
              <c:f>U_cp!$L$5:$L$14</c:f>
              <c:numCache/>
            </c:numRef>
          </c:yVal>
          <c:smooth val="0"/>
        </c:ser>
        <c:ser>
          <c:idx val="1"/>
          <c:order val="1"/>
          <c:tx>
            <c:v>-10°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U_cp!$BU$5:$BU$14</c:f>
                <c:numCache>
                  <c:ptCount val="10"/>
                  <c:pt idx="0">
                    <c:v>0.10847723253479026</c:v>
                  </c:pt>
                  <c:pt idx="1">
                    <c:v>0.12012594384962277</c:v>
                  </c:pt>
                  <c:pt idx="2">
                    <c:v>0.11382174852110372</c:v>
                  </c:pt>
                  <c:pt idx="3">
                    <c:v>0.1113507874168706</c:v>
                  </c:pt>
                  <c:pt idx="4">
                    <c:v>0.10943643282232177</c:v>
                  </c:pt>
                  <c:pt idx="5">
                    <c:v>0.10870925454211067</c:v>
                  </c:pt>
                  <c:pt idx="6">
                    <c:v>0.1083541542156577</c:v>
                  </c:pt>
                  <c:pt idx="7">
                    <c:v>0.10870925454211067</c:v>
                  </c:pt>
                  <c:pt idx="8">
                    <c:v>0.10974354587713399</c:v>
                  </c:pt>
                  <c:pt idx="9">
                    <c:v>0.10943643282232177</c:v>
                  </c:pt>
                </c:numCache>
              </c:numRef>
            </c:plus>
            <c:minus>
              <c:numRef>
                <c:f>U_cp!$BU$5:$BU$14</c:f>
                <c:numCache>
                  <c:ptCount val="10"/>
                  <c:pt idx="0">
                    <c:v>0.10847723253479026</c:v>
                  </c:pt>
                  <c:pt idx="1">
                    <c:v>0.12012594384962277</c:v>
                  </c:pt>
                  <c:pt idx="2">
                    <c:v>0.11382174852110372</c:v>
                  </c:pt>
                  <c:pt idx="3">
                    <c:v>0.1113507874168706</c:v>
                  </c:pt>
                  <c:pt idx="4">
                    <c:v>0.10943643282232177</c:v>
                  </c:pt>
                  <c:pt idx="5">
                    <c:v>0.10870925454211067</c:v>
                  </c:pt>
                  <c:pt idx="6">
                    <c:v>0.1083541542156577</c:v>
                  </c:pt>
                  <c:pt idx="7">
                    <c:v>0.10870925454211067</c:v>
                  </c:pt>
                  <c:pt idx="8">
                    <c:v>0.10974354587713399</c:v>
                  </c:pt>
                  <c:pt idx="9">
                    <c:v>0.10943643282232177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U_cp!$H$5:$H$14</c:f>
              <c:numCache/>
            </c:numRef>
          </c:xVal>
          <c:yVal>
            <c:numRef>
              <c:f>U_cp!$M$5:$M$14</c:f>
              <c:numCache/>
            </c:numRef>
          </c:yVal>
          <c:smooth val="0"/>
        </c:ser>
        <c:ser>
          <c:idx val="2"/>
          <c:order val="2"/>
          <c:tx>
            <c:v>-5°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U_cp!$BV$5:$BV$14</c:f>
                <c:numCache>
                  <c:ptCount val="10"/>
                  <c:pt idx="0">
                    <c:v>0.11628869838473807</c:v>
                  </c:pt>
                  <c:pt idx="1">
                    <c:v>0.11596199105982555</c:v>
                  </c:pt>
                  <c:pt idx="2">
                    <c:v>0.11051232212152291</c:v>
                  </c:pt>
                  <c:pt idx="3">
                    <c:v>0.10865247646799486</c:v>
                  </c:pt>
                  <c:pt idx="4">
                    <c:v>0.10760428406153663</c:v>
                  </c:pt>
                  <c:pt idx="5">
                    <c:v>0.10699164931768405</c:v>
                  </c:pt>
                  <c:pt idx="6">
                    <c:v>0.10766121117802899</c:v>
                  </c:pt>
                  <c:pt idx="7">
                    <c:v>0.10800478782071089</c:v>
                  </c:pt>
                  <c:pt idx="8">
                    <c:v>0.10902675719117386</c:v>
                  </c:pt>
                  <c:pt idx="9">
                    <c:v>0.10907003279604079</c:v>
                  </c:pt>
                </c:numCache>
              </c:numRef>
            </c:plus>
            <c:minus>
              <c:numRef>
                <c:f>U_cp!$BV$5:$BV$14</c:f>
                <c:numCache>
                  <c:ptCount val="10"/>
                  <c:pt idx="0">
                    <c:v>0.11628869838473807</c:v>
                  </c:pt>
                  <c:pt idx="1">
                    <c:v>0.11596199105982555</c:v>
                  </c:pt>
                  <c:pt idx="2">
                    <c:v>0.11051232212152291</c:v>
                  </c:pt>
                  <c:pt idx="3">
                    <c:v>0.10865247646799486</c:v>
                  </c:pt>
                  <c:pt idx="4">
                    <c:v>0.10760428406153663</c:v>
                  </c:pt>
                  <c:pt idx="5">
                    <c:v>0.10699164931768405</c:v>
                  </c:pt>
                  <c:pt idx="6">
                    <c:v>0.10766121117802899</c:v>
                  </c:pt>
                  <c:pt idx="7">
                    <c:v>0.10800478782071089</c:v>
                  </c:pt>
                  <c:pt idx="8">
                    <c:v>0.10902675719117386</c:v>
                  </c:pt>
                  <c:pt idx="9">
                    <c:v>0.10907003279604079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U_cp!$H$5:$H$14</c:f>
              <c:numCache/>
            </c:numRef>
          </c:xVal>
          <c:yVal>
            <c:numRef>
              <c:f>U_cp!$N$5:$N$14</c:f>
              <c:numCache/>
            </c:numRef>
          </c:yVal>
          <c:smooth val="0"/>
        </c:ser>
        <c:ser>
          <c:idx val="3"/>
          <c:order val="3"/>
          <c:tx>
            <c:v>0°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U_cp!$BW$5:$BW$14</c:f>
                <c:numCache>
                  <c:ptCount val="10"/>
                  <c:pt idx="0">
                    <c:v>0.12075249072776724</c:v>
                  </c:pt>
                  <c:pt idx="1">
                    <c:v>0.10907003279604079</c:v>
                  </c:pt>
                  <c:pt idx="2">
                    <c:v>0.10572443053107483</c:v>
                  </c:pt>
                  <c:pt idx="3">
                    <c:v>0.10550334369132054</c:v>
                  </c:pt>
                  <c:pt idx="4">
                    <c:v>0.10550334369132054</c:v>
                  </c:pt>
                  <c:pt idx="5">
                    <c:v>0.10542292263669856</c:v>
                  </c:pt>
                  <c:pt idx="6">
                    <c:v>0.10699164931768405</c:v>
                  </c:pt>
                  <c:pt idx="7">
                    <c:v>0.10766121117802899</c:v>
                  </c:pt>
                  <c:pt idx="8">
                    <c:v>0.10870925454211067</c:v>
                  </c:pt>
                  <c:pt idx="9">
                    <c:v>0.10943643282232177</c:v>
                  </c:pt>
                </c:numCache>
              </c:numRef>
            </c:plus>
            <c:minus>
              <c:numRef>
                <c:f>U_cp!$BW$5:$BW$14</c:f>
                <c:numCache>
                  <c:ptCount val="10"/>
                  <c:pt idx="0">
                    <c:v>0.12075249072776724</c:v>
                  </c:pt>
                  <c:pt idx="1">
                    <c:v>0.10907003279604079</c:v>
                  </c:pt>
                  <c:pt idx="2">
                    <c:v>0.10572443053107483</c:v>
                  </c:pt>
                  <c:pt idx="3">
                    <c:v>0.10550334369132054</c:v>
                  </c:pt>
                  <c:pt idx="4">
                    <c:v>0.10550334369132054</c:v>
                  </c:pt>
                  <c:pt idx="5">
                    <c:v>0.10542292263669856</c:v>
                  </c:pt>
                  <c:pt idx="6">
                    <c:v>0.10699164931768405</c:v>
                  </c:pt>
                  <c:pt idx="7">
                    <c:v>0.10766121117802899</c:v>
                  </c:pt>
                  <c:pt idx="8">
                    <c:v>0.10870925454211067</c:v>
                  </c:pt>
                  <c:pt idx="9">
                    <c:v>0.10943643282232177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U_cp!$H$5:$H$14</c:f>
              <c:numCache/>
            </c:numRef>
          </c:xVal>
          <c:yVal>
            <c:numRef>
              <c:f>U_cp!$O$5:$O$14</c:f>
              <c:numCache/>
            </c:numRef>
          </c:yVal>
          <c:smooth val="0"/>
        </c:ser>
        <c:ser>
          <c:idx val="4"/>
          <c:order val="4"/>
          <c:tx>
            <c:v>5°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U_cp!$BX$5:$BX$14</c:f>
                <c:numCache>
                  <c:ptCount val="10"/>
                  <c:pt idx="0">
                    <c:v>0.12158774026806494</c:v>
                  </c:pt>
                  <c:pt idx="1">
                    <c:v>0.10348959022213647</c:v>
                  </c:pt>
                  <c:pt idx="2">
                    <c:v>0.10252849930711753</c:v>
                  </c:pt>
                  <c:pt idx="3">
                    <c:v>0.10318273412134815</c:v>
                  </c:pt>
                  <c:pt idx="4">
                    <c:v>0.10348959022213647</c:v>
                  </c:pt>
                  <c:pt idx="5">
                    <c:v>0.1049423784208781</c:v>
                  </c:pt>
                  <c:pt idx="6">
                    <c:v>0.10699164931768405</c:v>
                  </c:pt>
                  <c:pt idx="7">
                    <c:v>0.10800478782071089</c:v>
                  </c:pt>
                  <c:pt idx="8">
                    <c:v>0.10870925454211067</c:v>
                  </c:pt>
                  <c:pt idx="9">
                    <c:v>0.10943643282232177</c:v>
                  </c:pt>
                </c:numCache>
              </c:numRef>
            </c:plus>
            <c:minus>
              <c:numRef>
                <c:f>U_cp!$BX$5:$BX$14</c:f>
                <c:numCache>
                  <c:ptCount val="10"/>
                  <c:pt idx="0">
                    <c:v>0.12158774026806494</c:v>
                  </c:pt>
                  <c:pt idx="1">
                    <c:v>0.10348959022213647</c:v>
                  </c:pt>
                  <c:pt idx="2">
                    <c:v>0.10252849930711753</c:v>
                  </c:pt>
                  <c:pt idx="3">
                    <c:v>0.10318273412134815</c:v>
                  </c:pt>
                  <c:pt idx="4">
                    <c:v>0.10348959022213647</c:v>
                  </c:pt>
                  <c:pt idx="5">
                    <c:v>0.1049423784208781</c:v>
                  </c:pt>
                  <c:pt idx="6">
                    <c:v>0.10699164931768405</c:v>
                  </c:pt>
                  <c:pt idx="7">
                    <c:v>0.10800478782071089</c:v>
                  </c:pt>
                  <c:pt idx="8">
                    <c:v>0.10870925454211067</c:v>
                  </c:pt>
                  <c:pt idx="9">
                    <c:v>0.10943643282232177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U_cp!$H$5:$H$14</c:f>
              <c:numCache/>
            </c:numRef>
          </c:xVal>
          <c:yVal>
            <c:numRef>
              <c:f>U_cp!$P$5:$P$14</c:f>
              <c:numCache/>
            </c:numRef>
          </c:yVal>
          <c:smooth val="0"/>
        </c:ser>
        <c:ser>
          <c:idx val="5"/>
          <c:order val="5"/>
          <c:tx>
            <c:v>10°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U_cp!$BY$5:$BY$14</c:f>
                <c:numCache>
                  <c:ptCount val="10"/>
                  <c:pt idx="0">
                    <c:v>0.11468557267075842</c:v>
                  </c:pt>
                  <c:pt idx="1">
                    <c:v>0.09934137025309069</c:v>
                  </c:pt>
                  <c:pt idx="2">
                    <c:v>0.0999779593619289</c:v>
                  </c:pt>
                  <c:pt idx="3">
                    <c:v>0.10045184773237481</c:v>
                  </c:pt>
                  <c:pt idx="4">
                    <c:v>0.10194525299112957</c:v>
                  </c:pt>
                  <c:pt idx="5">
                    <c:v>0.10348959022213647</c:v>
                  </c:pt>
                  <c:pt idx="6">
                    <c:v>0.10666577452488235</c:v>
                  </c:pt>
                  <c:pt idx="7">
                    <c:v>0.1081238975820453</c:v>
                  </c:pt>
                  <c:pt idx="8">
                    <c:v>0.10902675719117386</c:v>
                  </c:pt>
                  <c:pt idx="9">
                    <c:v>0.10943643282232177</c:v>
                  </c:pt>
                </c:numCache>
              </c:numRef>
            </c:plus>
            <c:minus>
              <c:numRef>
                <c:f>U_cp!$BY$5:$BY$14</c:f>
                <c:numCache>
                  <c:ptCount val="10"/>
                  <c:pt idx="0">
                    <c:v>0.11468557267075842</c:v>
                  </c:pt>
                  <c:pt idx="1">
                    <c:v>0.09934137025309069</c:v>
                  </c:pt>
                  <c:pt idx="2">
                    <c:v>0.0999779593619289</c:v>
                  </c:pt>
                  <c:pt idx="3">
                    <c:v>0.10045184773237481</c:v>
                  </c:pt>
                  <c:pt idx="4">
                    <c:v>0.10194525299112957</c:v>
                  </c:pt>
                  <c:pt idx="5">
                    <c:v>0.10348959022213647</c:v>
                  </c:pt>
                  <c:pt idx="6">
                    <c:v>0.10666577452488235</c:v>
                  </c:pt>
                  <c:pt idx="7">
                    <c:v>0.1081238975820453</c:v>
                  </c:pt>
                  <c:pt idx="8">
                    <c:v>0.10902675719117386</c:v>
                  </c:pt>
                  <c:pt idx="9">
                    <c:v>0.10943643282232177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U_cp!$H$5:$H$14</c:f>
              <c:numCache/>
            </c:numRef>
          </c:xVal>
          <c:yVal>
            <c:numRef>
              <c:f>U_cp!$Q$5:$Q$14</c:f>
              <c:numCache/>
            </c:numRef>
          </c:yVal>
          <c:smooth val="0"/>
        </c:ser>
        <c:ser>
          <c:idx val="6"/>
          <c:order val="6"/>
          <c:tx>
            <c:v>15°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U_cp!$BZ$5:$BZ$14</c:f>
                <c:numCache>
                  <c:ptCount val="10"/>
                  <c:pt idx="0">
                    <c:v>0.10654821625102975</c:v>
                  </c:pt>
                  <c:pt idx="1">
                    <c:v>0.12481148002385672</c:v>
                  </c:pt>
                  <c:pt idx="2">
                    <c:v>0.12223981416284908</c:v>
                  </c:pt>
                  <c:pt idx="3">
                    <c:v>0.09962899704339306</c:v>
                  </c:pt>
                  <c:pt idx="4">
                    <c:v>0.10315299761774747</c:v>
                  </c:pt>
                  <c:pt idx="5">
                    <c:v>0.10252849930711753</c:v>
                  </c:pt>
                  <c:pt idx="6">
                    <c:v>0.10881105147081788</c:v>
                  </c:pt>
                  <c:pt idx="7">
                    <c:v>0.11300955951683463</c:v>
                  </c:pt>
                  <c:pt idx="8">
                    <c:v>0.11386887712166271</c:v>
                  </c:pt>
                  <c:pt idx="9">
                    <c:v>0.1098516113732924</c:v>
                  </c:pt>
                </c:numCache>
              </c:numRef>
            </c:plus>
            <c:minus>
              <c:numRef>
                <c:f>U_cp!$BZ$5:$BZ$14</c:f>
                <c:numCache>
                  <c:ptCount val="10"/>
                  <c:pt idx="0">
                    <c:v>0.10654821625102975</c:v>
                  </c:pt>
                  <c:pt idx="1">
                    <c:v>0.12481148002385672</c:v>
                  </c:pt>
                  <c:pt idx="2">
                    <c:v>0.12223981416284908</c:v>
                  </c:pt>
                  <c:pt idx="3">
                    <c:v>0.09962899704339306</c:v>
                  </c:pt>
                  <c:pt idx="4">
                    <c:v>0.10315299761774747</c:v>
                  </c:pt>
                  <c:pt idx="5">
                    <c:v>0.10252849930711753</c:v>
                  </c:pt>
                  <c:pt idx="6">
                    <c:v>0.10881105147081788</c:v>
                  </c:pt>
                  <c:pt idx="7">
                    <c:v>0.11300955951683463</c:v>
                  </c:pt>
                  <c:pt idx="8">
                    <c:v>0.11386887712166271</c:v>
                  </c:pt>
                  <c:pt idx="9">
                    <c:v>0.1098516113732924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U_cp!$H$5:$H$14</c:f>
              <c:numCache/>
            </c:numRef>
          </c:xVal>
          <c:yVal>
            <c:numRef>
              <c:f>U_cp!$R$5:$R$14</c:f>
              <c:numCache/>
            </c:numRef>
          </c:yVal>
          <c:smooth val="0"/>
        </c:ser>
        <c:ser>
          <c:idx val="7"/>
          <c:order val="7"/>
          <c:tx>
            <c:v>20°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U_cp!$CA$5:$CA$14</c:f>
                <c:numCache>
                  <c:ptCount val="10"/>
                  <c:pt idx="0">
                    <c:v>0.11382174852110372</c:v>
                  </c:pt>
                  <c:pt idx="1">
                    <c:v>0.1062251245570471</c:v>
                  </c:pt>
                  <c:pt idx="2">
                    <c:v>0.1062251245570471</c:v>
                  </c:pt>
                  <c:pt idx="3">
                    <c:v>0.1062251245570471</c:v>
                  </c:pt>
                  <c:pt idx="4">
                    <c:v>0.1062251245570471</c:v>
                  </c:pt>
                  <c:pt idx="5">
                    <c:v>0.1062251245570471</c:v>
                  </c:pt>
                  <c:pt idx="6">
                    <c:v>0.1062251245570471</c:v>
                  </c:pt>
                  <c:pt idx="7">
                    <c:v>0.1062251245570471</c:v>
                  </c:pt>
                  <c:pt idx="8">
                    <c:v>0.1062251245570471</c:v>
                  </c:pt>
                  <c:pt idx="9">
                    <c:v>0.10732347989214967</c:v>
                  </c:pt>
                </c:numCache>
              </c:numRef>
            </c:plus>
            <c:minus>
              <c:numRef>
                <c:f>U_cp!$CA$5:$CA$14</c:f>
                <c:numCache>
                  <c:ptCount val="10"/>
                  <c:pt idx="0">
                    <c:v>0.11382174852110372</c:v>
                  </c:pt>
                  <c:pt idx="1">
                    <c:v>0.1062251245570471</c:v>
                  </c:pt>
                  <c:pt idx="2">
                    <c:v>0.1062251245570471</c:v>
                  </c:pt>
                  <c:pt idx="3">
                    <c:v>0.1062251245570471</c:v>
                  </c:pt>
                  <c:pt idx="4">
                    <c:v>0.1062251245570471</c:v>
                  </c:pt>
                  <c:pt idx="5">
                    <c:v>0.1062251245570471</c:v>
                  </c:pt>
                  <c:pt idx="6">
                    <c:v>0.1062251245570471</c:v>
                  </c:pt>
                  <c:pt idx="7">
                    <c:v>0.1062251245570471</c:v>
                  </c:pt>
                  <c:pt idx="8">
                    <c:v>0.1062251245570471</c:v>
                  </c:pt>
                  <c:pt idx="9">
                    <c:v>0.10732347989214967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U_cp!$H$5:$H$14</c:f>
              <c:numCache/>
            </c:numRef>
          </c:xVal>
          <c:yVal>
            <c:numRef>
              <c:f>U_cp!$S$5:$S$14</c:f>
              <c:numCache/>
            </c:numRef>
          </c:yVal>
          <c:smooth val="0"/>
        </c:ser>
        <c:ser>
          <c:idx val="8"/>
          <c:order val="8"/>
          <c:tx>
            <c:v>25°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U_cp!$CB$5:$CB$14</c:f>
                <c:numCache>
                  <c:ptCount val="10"/>
                  <c:pt idx="0">
                    <c:v>0.11095712399402909</c:v>
                  </c:pt>
                  <c:pt idx="1">
                    <c:v>0.10603211093199046</c:v>
                  </c:pt>
                  <c:pt idx="2">
                    <c:v>0.10603211093199046</c:v>
                  </c:pt>
                  <c:pt idx="3">
                    <c:v>0.10603211093199046</c:v>
                  </c:pt>
                  <c:pt idx="4">
                    <c:v>0.10603211093199046</c:v>
                  </c:pt>
                  <c:pt idx="5">
                    <c:v>0.10603211093199046</c:v>
                  </c:pt>
                  <c:pt idx="6">
                    <c:v>0.10603211093199046</c:v>
                  </c:pt>
                  <c:pt idx="7">
                    <c:v>0.10603211093199046</c:v>
                  </c:pt>
                  <c:pt idx="8">
                    <c:v>0.10603211093199046</c:v>
                  </c:pt>
                  <c:pt idx="9">
                    <c:v>0.10780073552576411</c:v>
                  </c:pt>
                </c:numCache>
              </c:numRef>
            </c:plus>
            <c:minus>
              <c:numRef>
                <c:f>U_cp!$CB$5:$CB$14</c:f>
                <c:numCache>
                  <c:ptCount val="10"/>
                  <c:pt idx="0">
                    <c:v>0.11095712399402909</c:v>
                  </c:pt>
                  <c:pt idx="1">
                    <c:v>0.10603211093199046</c:v>
                  </c:pt>
                  <c:pt idx="2">
                    <c:v>0.10603211093199046</c:v>
                  </c:pt>
                  <c:pt idx="3">
                    <c:v>0.10603211093199046</c:v>
                  </c:pt>
                  <c:pt idx="4">
                    <c:v>0.10603211093199046</c:v>
                  </c:pt>
                  <c:pt idx="5">
                    <c:v>0.10603211093199046</c:v>
                  </c:pt>
                  <c:pt idx="6">
                    <c:v>0.10603211093199046</c:v>
                  </c:pt>
                  <c:pt idx="7">
                    <c:v>0.10603211093199046</c:v>
                  </c:pt>
                  <c:pt idx="8">
                    <c:v>0.10603211093199046</c:v>
                  </c:pt>
                  <c:pt idx="9">
                    <c:v>0.10780073552576411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U_cp!$H$5:$H$14</c:f>
              <c:numCache/>
            </c:numRef>
          </c:xVal>
          <c:yVal>
            <c:numRef>
              <c:f>U_cp!$T$5:$T$14</c:f>
              <c:numCache/>
            </c:numRef>
          </c:yVal>
          <c:smooth val="0"/>
        </c:ser>
        <c:axId val="57876501"/>
        <c:axId val="51126462"/>
      </c:scatterChart>
      <c:valAx>
        <c:axId val="57876501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26462"/>
        <c:crosses val="autoZero"/>
        <c:crossBetween val="midCat"/>
        <c:dispUnits/>
        <c:majorUnit val="20"/>
      </c:valAx>
      <c:valAx>
        <c:axId val="51126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Uc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76501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5"/>
          <c:y val="0.951"/>
          <c:w val="0.94025"/>
          <c:h val="0.04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Oberseite</a:t>
            </a:r>
          </a:p>
        </c:rich>
      </c:tx>
      <c:layout>
        <c:manualLayout>
          <c:xMode val="factor"/>
          <c:yMode val="factor"/>
          <c:x val="0.00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445"/>
          <c:w val="0.97325"/>
          <c:h val="0.87"/>
        </c:manualLayout>
      </c:layout>
      <c:scatterChart>
        <c:scatterStyle val="lineMarker"/>
        <c:varyColors val="0"/>
        <c:ser>
          <c:idx val="0"/>
          <c:order val="0"/>
          <c:tx>
            <c:v>-15°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U_cp!$H$5:$H$14</c:f>
              <c:numCache/>
            </c:numRef>
          </c:xVal>
          <c:yVal>
            <c:numRef>
              <c:f>U_cp!$CF$5:$CF$14</c:f>
              <c:numCache/>
            </c:numRef>
          </c:yVal>
          <c:smooth val="0"/>
        </c:ser>
        <c:ser>
          <c:idx val="1"/>
          <c:order val="1"/>
          <c:tx>
            <c:v>-10°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U_cp!$H$5:$H$14</c:f>
              <c:numCache/>
            </c:numRef>
          </c:xVal>
          <c:yVal>
            <c:numRef>
              <c:f>U_cp!$CG$5:$CG$14</c:f>
              <c:numCache/>
            </c:numRef>
          </c:yVal>
          <c:smooth val="0"/>
        </c:ser>
        <c:ser>
          <c:idx val="2"/>
          <c:order val="2"/>
          <c:tx>
            <c:v>-5°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U_cp!$H$5:$H$14</c:f>
              <c:numCache/>
            </c:numRef>
          </c:xVal>
          <c:yVal>
            <c:numRef>
              <c:f>U_cp!$CH$5:$CH$14</c:f>
              <c:numCache/>
            </c:numRef>
          </c:yVal>
          <c:smooth val="0"/>
        </c:ser>
        <c:ser>
          <c:idx val="3"/>
          <c:order val="3"/>
          <c:tx>
            <c:v>0°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U_cp!$H$5:$H$14</c:f>
              <c:numCache/>
            </c:numRef>
          </c:xVal>
          <c:yVal>
            <c:numRef>
              <c:f>U_cp!$CI$5:$CI$14</c:f>
              <c:numCache/>
            </c:numRef>
          </c:yVal>
          <c:smooth val="0"/>
        </c:ser>
        <c:ser>
          <c:idx val="4"/>
          <c:order val="4"/>
          <c:tx>
            <c:v>5°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U_cp!$H$5:$H$14</c:f>
              <c:numCache/>
            </c:numRef>
          </c:xVal>
          <c:yVal>
            <c:numRef>
              <c:f>U_cp!$CJ$5:$CJ$14</c:f>
              <c:numCache/>
            </c:numRef>
          </c:yVal>
          <c:smooth val="0"/>
        </c:ser>
        <c:ser>
          <c:idx val="5"/>
          <c:order val="5"/>
          <c:tx>
            <c:v>10°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U_cp!$H$5:$H$14</c:f>
              <c:numCache/>
            </c:numRef>
          </c:xVal>
          <c:yVal>
            <c:numRef>
              <c:f>U_cp!$CK$5:$CK$14</c:f>
              <c:numCache/>
            </c:numRef>
          </c:yVal>
          <c:smooth val="0"/>
        </c:ser>
        <c:ser>
          <c:idx val="6"/>
          <c:order val="6"/>
          <c:tx>
            <c:v>15°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U_cp!$H$5:$H$14</c:f>
              <c:numCache/>
            </c:numRef>
          </c:xVal>
          <c:yVal>
            <c:numRef>
              <c:f>U_cp!$CL$5:$CL$14</c:f>
              <c:numCache/>
            </c:numRef>
          </c:yVal>
          <c:smooth val="0"/>
        </c:ser>
        <c:ser>
          <c:idx val="7"/>
          <c:order val="7"/>
          <c:tx>
            <c:v>20°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U_cp!$H$5:$H$14</c:f>
              <c:numCache/>
            </c:numRef>
          </c:xVal>
          <c:yVal>
            <c:numRef>
              <c:f>U_cp!$CM$5:$CM$14</c:f>
              <c:numCache/>
            </c:numRef>
          </c:yVal>
          <c:smooth val="0"/>
        </c:ser>
        <c:ser>
          <c:idx val="8"/>
          <c:order val="8"/>
          <c:tx>
            <c:v>25°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U_cp!$H$5:$H$14</c:f>
              <c:numCache/>
            </c:numRef>
          </c:xVal>
          <c:yVal>
            <c:numRef>
              <c:f>U_cp!$CN$5:$CN$14</c:f>
              <c:numCache/>
            </c:numRef>
          </c:yVal>
          <c:smooth val="0"/>
        </c:ser>
        <c:axId val="57484975"/>
        <c:axId val="47602728"/>
      </c:scatterChart>
      <c:valAx>
        <c:axId val="57484975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02728"/>
        <c:crosses val="autoZero"/>
        <c:crossBetween val="midCat"/>
        <c:dispUnits/>
        <c:majorUnit val="20"/>
      </c:valAx>
      <c:valAx>
        <c:axId val="47602728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[%]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84975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275"/>
          <c:y val="0.951"/>
          <c:w val="0.939"/>
          <c:h val="0.04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Unterseite</a:t>
            </a:r>
          </a:p>
        </c:rich>
      </c:tx>
      <c:layout>
        <c:manualLayout>
          <c:xMode val="factor"/>
          <c:yMode val="factor"/>
          <c:x val="0.00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445"/>
          <c:w val="0.97325"/>
          <c:h val="0.87"/>
        </c:manualLayout>
      </c:layout>
      <c:scatterChart>
        <c:scatterStyle val="lineMarker"/>
        <c:varyColors val="0"/>
        <c:ser>
          <c:idx val="0"/>
          <c:order val="0"/>
          <c:tx>
            <c:v>-15°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U_cp!$H$15:$H$24</c:f>
              <c:numCache/>
            </c:numRef>
          </c:xVal>
          <c:yVal>
            <c:numRef>
              <c:f>U_cp!$CF$15:$CF$24</c:f>
              <c:numCache/>
            </c:numRef>
          </c:yVal>
          <c:smooth val="0"/>
        </c:ser>
        <c:ser>
          <c:idx val="1"/>
          <c:order val="1"/>
          <c:tx>
            <c:v>-10°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U_cp!$H$15:$H$24</c:f>
              <c:numCache/>
            </c:numRef>
          </c:xVal>
          <c:yVal>
            <c:numRef>
              <c:f>U_cp!$CG$15:$CG$24</c:f>
              <c:numCache/>
            </c:numRef>
          </c:yVal>
          <c:smooth val="0"/>
        </c:ser>
        <c:ser>
          <c:idx val="2"/>
          <c:order val="2"/>
          <c:tx>
            <c:v>-5°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U_cp!$H$15:$H$24</c:f>
              <c:numCache/>
            </c:numRef>
          </c:xVal>
          <c:yVal>
            <c:numRef>
              <c:f>U_cp!$CH$15:$CH$24</c:f>
              <c:numCache/>
            </c:numRef>
          </c:yVal>
          <c:smooth val="0"/>
        </c:ser>
        <c:ser>
          <c:idx val="3"/>
          <c:order val="3"/>
          <c:tx>
            <c:v>0°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U_cp!$H$15:$H$24</c:f>
              <c:numCache/>
            </c:numRef>
          </c:xVal>
          <c:yVal>
            <c:numRef>
              <c:f>U_cp!$CI$15:$CI$24</c:f>
              <c:numCache/>
            </c:numRef>
          </c:yVal>
          <c:smooth val="0"/>
        </c:ser>
        <c:ser>
          <c:idx val="4"/>
          <c:order val="4"/>
          <c:tx>
            <c:v>5°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U_cp!$H$15:$H$24</c:f>
              <c:numCache/>
            </c:numRef>
          </c:xVal>
          <c:yVal>
            <c:numRef>
              <c:f>U_cp!$CJ$15:$CJ$24</c:f>
              <c:numCache/>
            </c:numRef>
          </c:yVal>
          <c:smooth val="0"/>
        </c:ser>
        <c:ser>
          <c:idx val="5"/>
          <c:order val="5"/>
          <c:tx>
            <c:v>10°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U_cp!$H$15:$H$24</c:f>
              <c:numCache/>
            </c:numRef>
          </c:xVal>
          <c:yVal>
            <c:numRef>
              <c:f>U_cp!$CK$15:$CK$24</c:f>
              <c:numCache/>
            </c:numRef>
          </c:yVal>
          <c:smooth val="0"/>
        </c:ser>
        <c:ser>
          <c:idx val="6"/>
          <c:order val="6"/>
          <c:tx>
            <c:v>15°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U_cp!$H$15:$H$24</c:f>
              <c:numCache/>
            </c:numRef>
          </c:xVal>
          <c:yVal>
            <c:numRef>
              <c:f>U_cp!$CL$15:$CL$24</c:f>
              <c:numCache/>
            </c:numRef>
          </c:yVal>
          <c:smooth val="0"/>
        </c:ser>
        <c:ser>
          <c:idx val="7"/>
          <c:order val="7"/>
          <c:tx>
            <c:v>20°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U_cp!$H$15:$H$24</c:f>
              <c:numCache/>
            </c:numRef>
          </c:xVal>
          <c:yVal>
            <c:numRef>
              <c:f>U_cp!$CM$15:$CM$24</c:f>
              <c:numCache/>
            </c:numRef>
          </c:yVal>
          <c:smooth val="0"/>
        </c:ser>
        <c:ser>
          <c:idx val="8"/>
          <c:order val="8"/>
          <c:tx>
            <c:v>25°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U_cp!$H$15:$H$24</c:f>
              <c:numCache/>
            </c:numRef>
          </c:xVal>
          <c:yVal>
            <c:numRef>
              <c:f>U_cp!$CN$15:$CN$24</c:f>
              <c:numCache/>
            </c:numRef>
          </c:yVal>
          <c:smooth val="0"/>
        </c:ser>
        <c:axId val="25771369"/>
        <c:axId val="30615730"/>
      </c:scatterChart>
      <c:valAx>
        <c:axId val="25771369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15730"/>
        <c:crosses val="autoZero"/>
        <c:crossBetween val="midCat"/>
        <c:dispUnits/>
        <c:majorUnit val="20"/>
      </c:valAx>
      <c:valAx>
        <c:axId val="30615730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Ucp/cp [%]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71369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275"/>
          <c:y val="0.951"/>
          <c:w val="0.939"/>
          <c:h val="0.04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Unterseite</a:t>
            </a:r>
          </a:p>
        </c:rich>
      </c:tx>
      <c:layout>
        <c:manualLayout>
          <c:xMode val="factor"/>
          <c:yMode val="factor"/>
          <c:x val="0.00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445"/>
          <c:w val="0.97325"/>
          <c:h val="0.87"/>
        </c:manualLayout>
      </c:layout>
      <c:scatterChart>
        <c:scatterStyle val="lineMarker"/>
        <c:varyColors val="0"/>
        <c:ser>
          <c:idx val="0"/>
          <c:order val="0"/>
          <c:tx>
            <c:v>-15°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U_cp!$BT$15:$BT$24</c:f>
                <c:numCache>
                  <c:ptCount val="10"/>
                  <c:pt idx="0">
                    <c:v>0.10650508766967116</c:v>
                  </c:pt>
                  <c:pt idx="1">
                    <c:v>0.10483863629741298</c:v>
                  </c:pt>
                  <c:pt idx="2">
                    <c:v>0.10455596251766745</c:v>
                  </c:pt>
                  <c:pt idx="3">
                    <c:v>0.10455596251766745</c:v>
                  </c:pt>
                  <c:pt idx="4">
                    <c:v>0.10572443053107483</c:v>
                  </c:pt>
                  <c:pt idx="5">
                    <c:v>0.10572443053107483</c:v>
                  </c:pt>
                  <c:pt idx="6">
                    <c:v>0.10542292263669856</c:v>
                  </c:pt>
                  <c:pt idx="7">
                    <c:v>0.10572443053107483</c:v>
                  </c:pt>
                  <c:pt idx="8">
                    <c:v>0.10572443053107483</c:v>
                  </c:pt>
                  <c:pt idx="9">
                    <c:v>0.11048267246323536</c:v>
                  </c:pt>
                </c:numCache>
              </c:numRef>
            </c:plus>
            <c:minus>
              <c:numRef>
                <c:f>U_cp!$BT$15:$BT$24</c:f>
                <c:numCache>
                  <c:ptCount val="10"/>
                  <c:pt idx="0">
                    <c:v>0.10650508766967116</c:v>
                  </c:pt>
                  <c:pt idx="1">
                    <c:v>0.10483863629741298</c:v>
                  </c:pt>
                  <c:pt idx="2">
                    <c:v>0.10455596251766745</c:v>
                  </c:pt>
                  <c:pt idx="3">
                    <c:v>0.10455596251766745</c:v>
                  </c:pt>
                  <c:pt idx="4">
                    <c:v>0.10572443053107483</c:v>
                  </c:pt>
                  <c:pt idx="5">
                    <c:v>0.10572443053107483</c:v>
                  </c:pt>
                  <c:pt idx="6">
                    <c:v>0.10542292263669856</c:v>
                  </c:pt>
                  <c:pt idx="7">
                    <c:v>0.10572443053107483</c:v>
                  </c:pt>
                  <c:pt idx="8">
                    <c:v>0.10572443053107483</c:v>
                  </c:pt>
                  <c:pt idx="9">
                    <c:v>0.11048267246323536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U_cp!$H$15:$H$24</c:f>
              <c:numCache/>
            </c:numRef>
          </c:xVal>
          <c:yVal>
            <c:numRef>
              <c:f>U_cp!$L$15:$L$24</c:f>
              <c:numCache/>
            </c:numRef>
          </c:yVal>
          <c:smooth val="0"/>
        </c:ser>
        <c:ser>
          <c:idx val="1"/>
          <c:order val="1"/>
          <c:tx>
            <c:v>-10°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U_cp!$BU$15:$BU$24</c:f>
                <c:numCache>
                  <c:ptCount val="10"/>
                  <c:pt idx="0">
                    <c:v>0.10890457390739497</c:v>
                  </c:pt>
                  <c:pt idx="1">
                    <c:v>0.10867687822240371</c:v>
                  </c:pt>
                  <c:pt idx="2">
                    <c:v>0.10732347989214967</c:v>
                  </c:pt>
                  <c:pt idx="3">
                    <c:v>0.10634591026449922</c:v>
                  </c:pt>
                  <c:pt idx="4">
                    <c:v>0.10341432402519217</c:v>
                  </c:pt>
                  <c:pt idx="5">
                    <c:v>0.10147971354455429</c:v>
                  </c:pt>
                  <c:pt idx="6">
                    <c:v>0.09939749036771209</c:v>
                  </c:pt>
                  <c:pt idx="7">
                    <c:v>0.09962899704339306</c:v>
                  </c:pt>
                  <c:pt idx="8">
                    <c:v>0.0996653279108866</c:v>
                  </c:pt>
                  <c:pt idx="9">
                    <c:v>0.10847723253479026</c:v>
                  </c:pt>
                </c:numCache>
              </c:numRef>
            </c:plus>
            <c:minus>
              <c:numRef>
                <c:f>U_cp!$BU$15:$BU$24</c:f>
                <c:numCache>
                  <c:ptCount val="10"/>
                  <c:pt idx="0">
                    <c:v>0.10890457390739497</c:v>
                  </c:pt>
                  <c:pt idx="1">
                    <c:v>0.10867687822240371</c:v>
                  </c:pt>
                  <c:pt idx="2">
                    <c:v>0.10732347989214967</c:v>
                  </c:pt>
                  <c:pt idx="3">
                    <c:v>0.10634591026449922</c:v>
                  </c:pt>
                  <c:pt idx="4">
                    <c:v>0.10341432402519217</c:v>
                  </c:pt>
                  <c:pt idx="5">
                    <c:v>0.10147971354455429</c:v>
                  </c:pt>
                  <c:pt idx="6">
                    <c:v>0.09939749036771209</c:v>
                  </c:pt>
                  <c:pt idx="7">
                    <c:v>0.09962899704339306</c:v>
                  </c:pt>
                  <c:pt idx="8">
                    <c:v>0.0996653279108866</c:v>
                  </c:pt>
                  <c:pt idx="9">
                    <c:v>0.10847723253479026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U_cp!$H$15:$H$24</c:f>
              <c:numCache/>
            </c:numRef>
          </c:xVal>
          <c:yVal>
            <c:numRef>
              <c:f>U_cp!$M$15:$M$24</c:f>
              <c:numCache/>
            </c:numRef>
          </c:yVal>
          <c:smooth val="0"/>
        </c:ser>
        <c:ser>
          <c:idx val="2"/>
          <c:order val="2"/>
          <c:tx>
            <c:v>-5°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U_cp!$BV$15:$BV$24</c:f>
                <c:numCache>
                  <c:ptCount val="10"/>
                  <c:pt idx="0">
                    <c:v>0.10870925454211067</c:v>
                  </c:pt>
                  <c:pt idx="1">
                    <c:v>0.1083541542156577</c:v>
                  </c:pt>
                  <c:pt idx="2">
                    <c:v>0.10766121117802899</c:v>
                  </c:pt>
                  <c:pt idx="3">
                    <c:v>0.10666577452488235</c:v>
                  </c:pt>
                  <c:pt idx="4">
                    <c:v>0.10389747942274656</c:v>
                  </c:pt>
                  <c:pt idx="5">
                    <c:v>0.10295786308798052</c:v>
                  </c:pt>
                  <c:pt idx="6">
                    <c:v>0.10193580078575347</c:v>
                  </c:pt>
                  <c:pt idx="7">
                    <c:v>0.10272480716326465</c:v>
                  </c:pt>
                  <c:pt idx="8">
                    <c:v>0.10477628566278031</c:v>
                  </c:pt>
                  <c:pt idx="9">
                    <c:v>0.11628869838473807</c:v>
                  </c:pt>
                </c:numCache>
              </c:numRef>
            </c:plus>
            <c:minus>
              <c:numRef>
                <c:f>U_cp!$BV$15:$BV$24</c:f>
                <c:numCache>
                  <c:ptCount val="10"/>
                  <c:pt idx="0">
                    <c:v>0.10870925454211067</c:v>
                  </c:pt>
                  <c:pt idx="1">
                    <c:v>0.1083541542156577</c:v>
                  </c:pt>
                  <c:pt idx="2">
                    <c:v>0.10766121117802899</c:v>
                  </c:pt>
                  <c:pt idx="3">
                    <c:v>0.10666577452488235</c:v>
                  </c:pt>
                  <c:pt idx="4">
                    <c:v>0.10389747942274656</c:v>
                  </c:pt>
                  <c:pt idx="5">
                    <c:v>0.10295786308798052</c:v>
                  </c:pt>
                  <c:pt idx="6">
                    <c:v>0.10193580078575347</c:v>
                  </c:pt>
                  <c:pt idx="7">
                    <c:v>0.10272480716326465</c:v>
                  </c:pt>
                  <c:pt idx="8">
                    <c:v>0.10477628566278031</c:v>
                  </c:pt>
                  <c:pt idx="9">
                    <c:v>0.11628869838473807</c:v>
                  </c:pt>
                </c:numCache>
              </c:numRef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U_cp!$H$15:$H$24</c:f>
              <c:numCache/>
            </c:numRef>
          </c:xVal>
          <c:yVal>
            <c:numRef>
              <c:f>U_cp!$N$15:$N$24</c:f>
              <c:numCache/>
            </c:numRef>
          </c:yVal>
          <c:smooth val="0"/>
        </c:ser>
        <c:ser>
          <c:idx val="3"/>
          <c:order val="3"/>
          <c:tx>
            <c:v>0°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U_cp!$BW$15:$BW$24</c:f>
                <c:numCache>
                  <c:ptCount val="10"/>
                  <c:pt idx="0">
                    <c:v>0.10907003279604079</c:v>
                  </c:pt>
                  <c:pt idx="1">
                    <c:v>0.10870925454211067</c:v>
                  </c:pt>
                  <c:pt idx="2">
                    <c:v>0.10800478782071089</c:v>
                  </c:pt>
                  <c:pt idx="3">
                    <c:v>0.10699164931768405</c:v>
                  </c:pt>
                  <c:pt idx="4">
                    <c:v>0.10483863629741298</c:v>
                  </c:pt>
                  <c:pt idx="5">
                    <c:v>0.10400981109364899</c:v>
                  </c:pt>
                  <c:pt idx="6">
                    <c:v>0.10374643450346896</c:v>
                  </c:pt>
                  <c:pt idx="7">
                    <c:v>0.10374643450346896</c:v>
                  </c:pt>
                  <c:pt idx="8">
                    <c:v>0.10572443053107483</c:v>
                  </c:pt>
                  <c:pt idx="9">
                    <c:v>0.12075249072776724</c:v>
                  </c:pt>
                </c:numCache>
              </c:numRef>
            </c:plus>
            <c:minus>
              <c:numRef>
                <c:f>U_cp!$BW$15:$BW$24</c:f>
                <c:numCache>
                  <c:ptCount val="10"/>
                  <c:pt idx="0">
                    <c:v>0.10907003279604079</c:v>
                  </c:pt>
                  <c:pt idx="1">
                    <c:v>0.10870925454211067</c:v>
                  </c:pt>
                  <c:pt idx="2">
                    <c:v>0.10800478782071089</c:v>
                  </c:pt>
                  <c:pt idx="3">
                    <c:v>0.10699164931768405</c:v>
                  </c:pt>
                  <c:pt idx="4">
                    <c:v>0.10483863629741298</c:v>
                  </c:pt>
                  <c:pt idx="5">
                    <c:v>0.10400981109364899</c:v>
                  </c:pt>
                  <c:pt idx="6">
                    <c:v>0.10374643450346896</c:v>
                  </c:pt>
                  <c:pt idx="7">
                    <c:v>0.10374643450346896</c:v>
                  </c:pt>
                  <c:pt idx="8">
                    <c:v>0.10572443053107483</c:v>
                  </c:pt>
                  <c:pt idx="9">
                    <c:v>0.12075249072776724</c:v>
                  </c:pt>
                </c:numCache>
              </c:numRef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U_cp!$H$15:$H$24</c:f>
              <c:numCache/>
            </c:numRef>
          </c:xVal>
          <c:yVal>
            <c:numRef>
              <c:f>U_cp!$O$15:$O$24</c:f>
              <c:numCache/>
            </c:numRef>
          </c:yVal>
          <c:smooth val="0"/>
        </c:ser>
        <c:ser>
          <c:idx val="4"/>
          <c:order val="4"/>
          <c:tx>
            <c:v>5°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U_cp!$BX$15:$BX$24</c:f>
                <c:numCache>
                  <c:ptCount val="10"/>
                  <c:pt idx="0">
                    <c:v>0.10888893743466674</c:v>
                  </c:pt>
                  <c:pt idx="1">
                    <c:v>0.1083541542156577</c:v>
                  </c:pt>
                  <c:pt idx="2">
                    <c:v>0.10800478782071089</c:v>
                  </c:pt>
                  <c:pt idx="3">
                    <c:v>0.10732347989214967</c:v>
                  </c:pt>
                  <c:pt idx="4">
                    <c:v>0.10670028086884631</c:v>
                  </c:pt>
                  <c:pt idx="5">
                    <c:v>0.10639180053018443</c:v>
                  </c:pt>
                  <c:pt idx="6">
                    <c:v>0.10701483728270557</c:v>
                  </c:pt>
                  <c:pt idx="7">
                    <c:v>0.10799442691364447</c:v>
                  </c:pt>
                  <c:pt idx="8">
                    <c:v>0.1113507874168706</c:v>
                  </c:pt>
                  <c:pt idx="9">
                    <c:v>0.12158774026806494</c:v>
                  </c:pt>
                </c:numCache>
              </c:numRef>
            </c:plus>
            <c:minus>
              <c:numRef>
                <c:f>U_cp!$BX$15:$BX$24</c:f>
                <c:numCache>
                  <c:ptCount val="10"/>
                  <c:pt idx="0">
                    <c:v>0.10888893743466674</c:v>
                  </c:pt>
                  <c:pt idx="1">
                    <c:v>0.1083541542156577</c:v>
                  </c:pt>
                  <c:pt idx="2">
                    <c:v>0.10800478782071089</c:v>
                  </c:pt>
                  <c:pt idx="3">
                    <c:v>0.10732347989214967</c:v>
                  </c:pt>
                  <c:pt idx="4">
                    <c:v>0.10670028086884631</c:v>
                  </c:pt>
                  <c:pt idx="5">
                    <c:v>0.10639180053018443</c:v>
                  </c:pt>
                  <c:pt idx="6">
                    <c:v>0.10701483728270557</c:v>
                  </c:pt>
                  <c:pt idx="7">
                    <c:v>0.10799442691364447</c:v>
                  </c:pt>
                  <c:pt idx="8">
                    <c:v>0.1113507874168706</c:v>
                  </c:pt>
                  <c:pt idx="9">
                    <c:v>0.12158774026806494</c:v>
                  </c:pt>
                </c:numCache>
              </c:numRef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U_cp!$H$15:$H$24</c:f>
              <c:numCache/>
            </c:numRef>
          </c:xVal>
          <c:yVal>
            <c:numRef>
              <c:f>U_cp!$P$15:$P$24</c:f>
              <c:numCache/>
            </c:numRef>
          </c:yVal>
          <c:smooth val="0"/>
        </c:ser>
        <c:ser>
          <c:idx val="5"/>
          <c:order val="5"/>
          <c:tx>
            <c:v>10°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U_cp!$BY$15:$BY$24</c:f>
                <c:numCache>
                  <c:ptCount val="10"/>
                  <c:pt idx="0">
                    <c:v>0.10925253360237161</c:v>
                  </c:pt>
                  <c:pt idx="1">
                    <c:v>0.10907003279604079</c:v>
                  </c:pt>
                  <c:pt idx="2">
                    <c:v>0.10870925454211067</c:v>
                  </c:pt>
                  <c:pt idx="3">
                    <c:v>0.1083541542156577</c:v>
                  </c:pt>
                  <c:pt idx="4">
                    <c:v>0.10800478782071089</c:v>
                  </c:pt>
                  <c:pt idx="5">
                    <c:v>0.1083541542156577</c:v>
                  </c:pt>
                  <c:pt idx="6">
                    <c:v>0.11048267246323536</c:v>
                  </c:pt>
                  <c:pt idx="7">
                    <c:v>0.11242529324844167</c:v>
                  </c:pt>
                  <c:pt idx="8">
                    <c:v>0.11757097588005098</c:v>
                  </c:pt>
                  <c:pt idx="9">
                    <c:v>0.11468557267075842</c:v>
                  </c:pt>
                </c:numCache>
              </c:numRef>
            </c:plus>
            <c:minus>
              <c:numRef>
                <c:f>U_cp!$BY$15:$BY$24</c:f>
                <c:numCache>
                  <c:ptCount val="10"/>
                  <c:pt idx="0">
                    <c:v>0.10925253360237161</c:v>
                  </c:pt>
                  <c:pt idx="1">
                    <c:v>0.10907003279604079</c:v>
                  </c:pt>
                  <c:pt idx="2">
                    <c:v>0.10870925454211067</c:v>
                  </c:pt>
                  <c:pt idx="3">
                    <c:v>0.1083541542156577</c:v>
                  </c:pt>
                  <c:pt idx="4">
                    <c:v>0.10800478782071089</c:v>
                  </c:pt>
                  <c:pt idx="5">
                    <c:v>0.1083541542156577</c:v>
                  </c:pt>
                  <c:pt idx="6">
                    <c:v>0.11048267246323536</c:v>
                  </c:pt>
                  <c:pt idx="7">
                    <c:v>0.11242529324844167</c:v>
                  </c:pt>
                  <c:pt idx="8">
                    <c:v>0.11757097588005098</c:v>
                  </c:pt>
                  <c:pt idx="9">
                    <c:v>0.11468557267075842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U_cp!$H$15:$H$24</c:f>
              <c:numCache/>
            </c:numRef>
          </c:xVal>
          <c:yVal>
            <c:numRef>
              <c:f>U_cp!$Q$15:$Q$24</c:f>
              <c:numCache/>
            </c:numRef>
          </c:yVal>
          <c:smooth val="0"/>
        </c:ser>
        <c:ser>
          <c:idx val="6"/>
          <c:order val="6"/>
          <c:tx>
            <c:v>15°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U_cp!$BZ$15:$BZ$24</c:f>
                <c:numCache>
                  <c:ptCount val="10"/>
                  <c:pt idx="0">
                    <c:v>0.1098516113732924</c:v>
                  </c:pt>
                  <c:pt idx="1">
                    <c:v>0.1098516113732924</c:v>
                  </c:pt>
                  <c:pt idx="2">
                    <c:v>0.1098516113732924</c:v>
                  </c:pt>
                  <c:pt idx="3">
                    <c:v>0.10952640959400221</c:v>
                  </c:pt>
                  <c:pt idx="4">
                    <c:v>0.11020614389100203</c:v>
                  </c:pt>
                  <c:pt idx="5">
                    <c:v>0.11236521993673303</c:v>
                  </c:pt>
                  <c:pt idx="6">
                    <c:v>0.11466777732788305</c:v>
                  </c:pt>
                  <c:pt idx="7">
                    <c:v>0.11753188605728221</c:v>
                  </c:pt>
                  <c:pt idx="8">
                    <c:v>0.1207490232249312</c:v>
                  </c:pt>
                  <c:pt idx="9">
                    <c:v>0.10654821625102975</c:v>
                  </c:pt>
                </c:numCache>
              </c:numRef>
            </c:plus>
            <c:minus>
              <c:numRef>
                <c:f>U_cp!$BZ$15:$BZ$24</c:f>
                <c:numCache>
                  <c:ptCount val="10"/>
                  <c:pt idx="0">
                    <c:v>0.1098516113732924</c:v>
                  </c:pt>
                  <c:pt idx="1">
                    <c:v>0.1098516113732924</c:v>
                  </c:pt>
                  <c:pt idx="2">
                    <c:v>0.1098516113732924</c:v>
                  </c:pt>
                  <c:pt idx="3">
                    <c:v>0.10952640959400221</c:v>
                  </c:pt>
                  <c:pt idx="4">
                    <c:v>0.11020614389100203</c:v>
                  </c:pt>
                  <c:pt idx="5">
                    <c:v>0.11236521993673303</c:v>
                  </c:pt>
                  <c:pt idx="6">
                    <c:v>0.11466777732788305</c:v>
                  </c:pt>
                  <c:pt idx="7">
                    <c:v>0.11753188605728221</c:v>
                  </c:pt>
                  <c:pt idx="8">
                    <c:v>0.1207490232249312</c:v>
                  </c:pt>
                  <c:pt idx="9">
                    <c:v>0.10654821625102975</c:v>
                  </c:pt>
                </c:numCache>
              </c:numRef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U_cp!$H$15:$H$24</c:f>
              <c:numCache/>
            </c:numRef>
          </c:xVal>
          <c:yVal>
            <c:numRef>
              <c:f>U_cp!$R$15:$R$24</c:f>
              <c:numCache/>
            </c:numRef>
          </c:yVal>
          <c:smooth val="0"/>
        </c:ser>
        <c:ser>
          <c:idx val="7"/>
          <c:order val="7"/>
          <c:tx>
            <c:v>20°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U_cp!$CA$15:$CA$24</c:f>
                <c:numCache>
                  <c:ptCount val="10"/>
                  <c:pt idx="0">
                    <c:v>0.10749161139956814</c:v>
                  </c:pt>
                  <c:pt idx="1">
                    <c:v>0.10766121117802899</c:v>
                  </c:pt>
                  <c:pt idx="2">
                    <c:v>0.10800478782071089</c:v>
                  </c:pt>
                  <c:pt idx="3">
                    <c:v>0.1083541542156577</c:v>
                  </c:pt>
                  <c:pt idx="4">
                    <c:v>0.10980839834610469</c:v>
                  </c:pt>
                  <c:pt idx="5">
                    <c:v>0.11095712399402909</c:v>
                  </c:pt>
                  <c:pt idx="6">
                    <c:v>0.11339722871731851</c:v>
                  </c:pt>
                  <c:pt idx="7">
                    <c:v>0.11623729784445744</c:v>
                  </c:pt>
                  <c:pt idx="8">
                    <c:v>0.12082852974466185</c:v>
                  </c:pt>
                  <c:pt idx="9">
                    <c:v>0.11382174852110372</c:v>
                  </c:pt>
                </c:numCache>
              </c:numRef>
            </c:plus>
            <c:minus>
              <c:numRef>
                <c:f>U_cp!$CA$15:$CA$24</c:f>
                <c:numCache>
                  <c:ptCount val="10"/>
                  <c:pt idx="0">
                    <c:v>0.10749161139956814</c:v>
                  </c:pt>
                  <c:pt idx="1">
                    <c:v>0.10766121117802899</c:v>
                  </c:pt>
                  <c:pt idx="2">
                    <c:v>0.10800478782071089</c:v>
                  </c:pt>
                  <c:pt idx="3">
                    <c:v>0.1083541542156577</c:v>
                  </c:pt>
                  <c:pt idx="4">
                    <c:v>0.10980839834610469</c:v>
                  </c:pt>
                  <c:pt idx="5">
                    <c:v>0.11095712399402909</c:v>
                  </c:pt>
                  <c:pt idx="6">
                    <c:v>0.11339722871731851</c:v>
                  </c:pt>
                  <c:pt idx="7">
                    <c:v>0.11623729784445744</c:v>
                  </c:pt>
                  <c:pt idx="8">
                    <c:v>0.12082852974466185</c:v>
                  </c:pt>
                  <c:pt idx="9">
                    <c:v>0.11382174852110372</c:v>
                  </c:pt>
                </c:numCache>
              </c:numRef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U_cp!$H$15:$H$24</c:f>
              <c:numCache/>
            </c:numRef>
          </c:xVal>
          <c:yVal>
            <c:numRef>
              <c:f>U_cp!$S$15:$S$24</c:f>
              <c:numCache/>
            </c:numRef>
          </c:yVal>
          <c:smooth val="0"/>
        </c:ser>
        <c:ser>
          <c:idx val="8"/>
          <c:order val="8"/>
          <c:tx>
            <c:v>25°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U_cp!$CB$15:$CB$24</c:f>
                <c:numCache>
                  <c:ptCount val="10"/>
                  <c:pt idx="0">
                    <c:v>0.10775476001207066</c:v>
                  </c:pt>
                  <c:pt idx="1">
                    <c:v>0.10800478782071089</c:v>
                  </c:pt>
                  <c:pt idx="2">
                    <c:v>0.10916980236030205</c:v>
                  </c:pt>
                  <c:pt idx="3">
                    <c:v>0.10907003279604079</c:v>
                  </c:pt>
                  <c:pt idx="4">
                    <c:v>0.1113507874168706</c:v>
                  </c:pt>
                  <c:pt idx="5">
                    <c:v>0.11364258131850653</c:v>
                  </c:pt>
                  <c:pt idx="6">
                    <c:v>0.11616603568862184</c:v>
                  </c:pt>
                  <c:pt idx="7">
                    <c:v>0.11848321144411467</c:v>
                  </c:pt>
                  <c:pt idx="8">
                    <c:v>0.12220936846620387</c:v>
                  </c:pt>
                  <c:pt idx="9">
                    <c:v>0.11095712399402909</c:v>
                  </c:pt>
                </c:numCache>
              </c:numRef>
            </c:plus>
            <c:minus>
              <c:numRef>
                <c:f>U_cp!$CB$15:$CB$24</c:f>
                <c:numCache>
                  <c:ptCount val="10"/>
                  <c:pt idx="0">
                    <c:v>0.10775476001207066</c:v>
                  </c:pt>
                  <c:pt idx="1">
                    <c:v>0.10800478782071089</c:v>
                  </c:pt>
                  <c:pt idx="2">
                    <c:v>0.10916980236030205</c:v>
                  </c:pt>
                  <c:pt idx="3">
                    <c:v>0.10907003279604079</c:v>
                  </c:pt>
                  <c:pt idx="4">
                    <c:v>0.1113507874168706</c:v>
                  </c:pt>
                  <c:pt idx="5">
                    <c:v>0.11364258131850653</c:v>
                  </c:pt>
                  <c:pt idx="6">
                    <c:v>0.11616603568862184</c:v>
                  </c:pt>
                  <c:pt idx="7">
                    <c:v>0.11848321144411467</c:v>
                  </c:pt>
                  <c:pt idx="8">
                    <c:v>0.12220936846620387</c:v>
                  </c:pt>
                  <c:pt idx="9">
                    <c:v>0.11095712399402909</c:v>
                  </c:pt>
                </c:numCache>
              </c:numRef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U_cp!$H$15:$H$24</c:f>
              <c:numCache/>
            </c:numRef>
          </c:xVal>
          <c:yVal>
            <c:numRef>
              <c:f>U_cp!$T$15:$T$24</c:f>
              <c:numCache/>
            </c:numRef>
          </c:yVal>
          <c:smooth val="0"/>
        </c:ser>
        <c:axId val="7106115"/>
        <c:axId val="63955036"/>
      </c:scatterChart>
      <c:valAx>
        <c:axId val="7106115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55036"/>
        <c:crosses val="autoZero"/>
        <c:crossBetween val="midCat"/>
        <c:dispUnits/>
        <c:majorUnit val="20"/>
      </c:valAx>
      <c:valAx>
        <c:axId val="63955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Uc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06115"/>
        <c:crossesAt val="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25"/>
          <c:y val="0.951"/>
          <c:w val="0.939"/>
          <c:h val="0.04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445"/>
          <c:w val="0.97325"/>
          <c:h val="0.86975"/>
        </c:manualLayout>
      </c:layout>
      <c:scatterChart>
        <c:scatterStyle val="lineMarker"/>
        <c:varyColors val="0"/>
        <c:ser>
          <c:idx val="0"/>
          <c:order val="0"/>
          <c:tx>
            <c:v>ca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U_cw_ca!$AR$6:$AR$14</c:f>
                <c:numCache>
                  <c:ptCount val="9"/>
                  <c:pt idx="0">
                    <c:v>0.05253470373983578</c:v>
                  </c:pt>
                  <c:pt idx="1">
                    <c:v>0.05369655149287734</c:v>
                  </c:pt>
                  <c:pt idx="2">
                    <c:v>0.054335518709396534</c:v>
                  </c:pt>
                  <c:pt idx="3">
                    <c:v>0.054066851306968464</c:v>
                  </c:pt>
                  <c:pt idx="4">
                    <c:v>0.053936867539945005</c:v>
                  </c:pt>
                  <c:pt idx="5">
                    <c:v>0.05360142003219084</c:v>
                  </c:pt>
                  <c:pt idx="6">
                    <c:v>0.018683334188480786</c:v>
                  </c:pt>
                  <c:pt idx="7">
                    <c:v>0.05208411207875525</c:v>
                  </c:pt>
                  <c:pt idx="8">
                    <c:v>0.050113468585040725</c:v>
                  </c:pt>
                </c:numCache>
              </c:numRef>
            </c:plus>
            <c:minus>
              <c:numRef>
                <c:f>U_cw_ca!$AR$6:$AR$14</c:f>
                <c:numCache>
                  <c:ptCount val="9"/>
                  <c:pt idx="0">
                    <c:v>0.05253470373983578</c:v>
                  </c:pt>
                  <c:pt idx="1">
                    <c:v>0.05369655149287734</c:v>
                  </c:pt>
                  <c:pt idx="2">
                    <c:v>0.054335518709396534</c:v>
                  </c:pt>
                  <c:pt idx="3">
                    <c:v>0.054066851306968464</c:v>
                  </c:pt>
                  <c:pt idx="4">
                    <c:v>0.053936867539945005</c:v>
                  </c:pt>
                  <c:pt idx="5">
                    <c:v>0.05360142003219084</c:v>
                  </c:pt>
                  <c:pt idx="6">
                    <c:v>0.018683334188480786</c:v>
                  </c:pt>
                  <c:pt idx="7">
                    <c:v>0.05208411207875525</c:v>
                  </c:pt>
                  <c:pt idx="8">
                    <c:v>0.050113468585040725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U_cw_ca!$AO$6:$AO$14</c:f>
              <c:numCache/>
            </c:numRef>
          </c:xVal>
          <c:yVal>
            <c:numRef>
              <c:f>U_cw_ca!$AP$6:$AP$14</c:f>
              <c:numCache/>
            </c:numRef>
          </c:yVal>
          <c:smooth val="0"/>
        </c:ser>
        <c:ser>
          <c:idx val="2"/>
          <c:order val="1"/>
          <c:tx>
            <c:v>cw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U_cw_ca!$AS$6:$AS$14</c:f>
                <c:numCache>
                  <c:ptCount val="9"/>
                  <c:pt idx="0">
                    <c:v>0.01678237149755525</c:v>
                  </c:pt>
                  <c:pt idx="1">
                    <c:v>0.013770574377083017</c:v>
                  </c:pt>
                  <c:pt idx="2">
                    <c:v>0.010043813671496003</c:v>
                  </c:pt>
                  <c:pt idx="3">
                    <c:v>0.008206134692402634</c:v>
                  </c:pt>
                  <c:pt idx="4">
                    <c:v>0.009392176976574872</c:v>
                  </c:pt>
                  <c:pt idx="5">
                    <c:v>0.012881222918164034</c:v>
                  </c:pt>
                  <c:pt idx="6">
                    <c:v>0.017572648864877537</c:v>
                  </c:pt>
                  <c:pt idx="7">
                    <c:v>0.02038153135002943</c:v>
                  </c:pt>
                  <c:pt idx="8">
                    <c:v>0.024410037853155684</c:v>
                  </c:pt>
                </c:numCache>
              </c:numRef>
            </c:plus>
            <c:minus>
              <c:numRef>
                <c:f>U_cw_ca!$AS$6:$AS$14</c:f>
                <c:numCache>
                  <c:ptCount val="9"/>
                  <c:pt idx="0">
                    <c:v>0.01678237149755525</c:v>
                  </c:pt>
                  <c:pt idx="1">
                    <c:v>0.013770574377083017</c:v>
                  </c:pt>
                  <c:pt idx="2">
                    <c:v>0.010043813671496003</c:v>
                  </c:pt>
                  <c:pt idx="3">
                    <c:v>0.008206134692402634</c:v>
                  </c:pt>
                  <c:pt idx="4">
                    <c:v>0.009392176976574872</c:v>
                  </c:pt>
                  <c:pt idx="5">
                    <c:v>0.012881222918164034</c:v>
                  </c:pt>
                  <c:pt idx="6">
                    <c:v>0.017572648864877537</c:v>
                  </c:pt>
                  <c:pt idx="7">
                    <c:v>0.02038153135002943</c:v>
                  </c:pt>
                  <c:pt idx="8">
                    <c:v>0.024410037853155684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U_cw_ca!$AO$6:$AO$14</c:f>
              <c:numCache/>
            </c:numRef>
          </c:xVal>
          <c:yVal>
            <c:numRef>
              <c:f>U_cw_ca!$AQ$6:$AQ$14</c:f>
              <c:numCache/>
            </c:numRef>
          </c:yVal>
          <c:smooth val="0"/>
        </c:ser>
        <c:axId val="38724413"/>
        <c:axId val="12975398"/>
      </c:scatterChart>
      <c:valAx>
        <c:axId val="38724413"/>
        <c:scaling>
          <c:orientation val="minMax"/>
          <c:max val="2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</a:rPr>
                  <a:t>a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[°]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75398"/>
        <c:crosses val="autoZero"/>
        <c:crossBetween val="midCat"/>
        <c:dispUnits/>
      </c:valAx>
      <c:valAx>
        <c:axId val="12975398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Uc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 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Uc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24413"/>
        <c:crosses val="autoZero"/>
        <c:crossBetween val="midCat"/>
        <c:dispUnits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5"/>
          <c:y val="0.951"/>
          <c:w val="0.939"/>
          <c:h val="0.04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445"/>
          <c:w val="0.97325"/>
          <c:h val="0.87"/>
        </c:manualLayout>
      </c:layout>
      <c:scatterChart>
        <c:scatterStyle val="lineMarker"/>
        <c:varyColors val="0"/>
        <c:ser>
          <c:idx val="0"/>
          <c:order val="0"/>
          <c:tx>
            <c:v>Uca/ca [%]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U_cw_ca!$AO$6:$AO$14</c:f>
              <c:numCache/>
            </c:numRef>
          </c:xVal>
          <c:yVal>
            <c:numRef>
              <c:f>U_cw_ca!$AT$6:$AT$14</c:f>
              <c:numCache/>
            </c:numRef>
          </c:yVal>
          <c:smooth val="0"/>
        </c:ser>
        <c:ser>
          <c:idx val="1"/>
          <c:order val="1"/>
          <c:tx>
            <c:v>Ucw/cw [%]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U_cw_ca!$AO$6:$AO$14</c:f>
              <c:numCache/>
            </c:numRef>
          </c:xVal>
          <c:yVal>
            <c:numRef>
              <c:f>U_cw_ca!$AU$6:$AU$14</c:f>
              <c:numCache/>
            </c:numRef>
          </c:yVal>
          <c:smooth val="0"/>
        </c:ser>
        <c:axId val="49669719"/>
        <c:axId val="44374288"/>
      </c:scatterChart>
      <c:valAx>
        <c:axId val="49669719"/>
        <c:scaling>
          <c:orientation val="minMax"/>
          <c:max val="2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</a:rPr>
                  <a:t>a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[°]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74288"/>
        <c:crosses val="autoZero"/>
        <c:crossBetween val="midCat"/>
        <c:dispUnits/>
      </c:valAx>
      <c:valAx>
        <c:axId val="44374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 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/c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[%]</a:t>
                </a:r>
                <a:r>
                  <a:rPr lang="en-US" cap="none" sz="115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697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5"/>
          <c:y val="0.95125"/>
          <c:w val="0.93775"/>
          <c:h val="0.04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Messergebnis 0 Stellwinkel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2315"/>
          <c:w val="0.95625"/>
          <c:h val="0.73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'Flüssigkeitssäulen (mmFS)'!$F$5:$F$24</c:f>
              <c:numCache/>
            </c:numRef>
          </c:val>
          <c:smooth val="0"/>
        </c:ser>
        <c:marker val="1"/>
        <c:axId val="8657147"/>
        <c:axId val="10805460"/>
      </c:lineChart>
      <c:catAx>
        <c:axId val="8657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05460"/>
        <c:crosses val="autoZero"/>
        <c:auto val="1"/>
        <c:lblOffset val="100"/>
        <c:tickLblSkip val="1"/>
        <c:noMultiLvlLbl val="0"/>
      </c:catAx>
      <c:valAx>
        <c:axId val="10805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57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4425"/>
          <c:y val="0.13"/>
          <c:w val="0.177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Messergebnis +15 Stellwinkel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7975"/>
          <c:w val="0.96025"/>
          <c:h val="0.68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'Flüssigkeitssäulen (mmFS)'!$I$5:$I$23</c:f>
              <c:numCache/>
            </c:numRef>
          </c:val>
          <c:smooth val="0"/>
        </c:ser>
        <c:marker val="1"/>
        <c:axId val="30140277"/>
        <c:axId val="2827038"/>
      </c:lineChart>
      <c:catAx>
        <c:axId val="3014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7038"/>
        <c:crosses val="autoZero"/>
        <c:auto val="1"/>
        <c:lblOffset val="100"/>
        <c:tickLblSkip val="1"/>
        <c:noMultiLvlLbl val="0"/>
      </c:catAx>
      <c:valAx>
        <c:axId val="2827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40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4925"/>
          <c:y val="0.154"/>
          <c:w val="0.161"/>
          <c:h val="0.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Messergebnis 25 Stellwinkel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27275"/>
          <c:w val="0.774"/>
          <c:h val="0.72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'Flüssigkeitssäulen (mmFS)'!$K$5:$K$23</c:f>
              <c:numCache/>
            </c:numRef>
          </c:val>
          <c:smooth val="0"/>
        </c:ser>
        <c:marker val="1"/>
        <c:axId val="25443343"/>
        <c:axId val="27663496"/>
      </c:lineChart>
      <c:catAx>
        <c:axId val="25443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63496"/>
        <c:crosses val="autoZero"/>
        <c:auto val="1"/>
        <c:lblOffset val="100"/>
        <c:tickLblSkip val="2"/>
        <c:noMultiLvlLbl val="0"/>
      </c:catAx>
      <c:valAx>
        <c:axId val="27663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433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5"/>
          <c:y val="0.1505"/>
          <c:w val="0.176"/>
          <c:h val="0.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Messergebnis 20 Stellwinkel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20475"/>
          <c:w val="0.96125"/>
          <c:h val="0.77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'Flüssigkeitssäulen (mmFS)'!$J$5:$J$23</c:f>
              <c:numCache/>
            </c:numRef>
          </c:val>
          <c:smooth val="0"/>
        </c:ser>
        <c:marker val="1"/>
        <c:axId val="47644873"/>
        <c:axId val="26150674"/>
      </c:lineChart>
      <c:catAx>
        <c:axId val="4764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50674"/>
        <c:crosses val="autoZero"/>
        <c:auto val="1"/>
        <c:lblOffset val="100"/>
        <c:tickLblSkip val="1"/>
        <c:noMultiLvlLbl val="0"/>
      </c:catAx>
      <c:valAx>
        <c:axId val="26150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44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4575"/>
          <c:y val="0.118"/>
          <c:w val="0.168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(x) für verschiedene Anstellwinkel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auf der Tragflügeloberseite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125"/>
          <c:w val="0.95225"/>
          <c:h val="0.7885"/>
        </c:manualLayout>
      </c:layout>
      <c:scatterChart>
        <c:scatterStyle val="smoothMarker"/>
        <c:varyColors val="0"/>
        <c:ser>
          <c:idx val="0"/>
          <c:order val="0"/>
          <c:tx>
            <c:v>-15°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'ca- und cw -15°'!$D$5:$D$14</c:f>
              <c:numCache>
                <c:ptCount val="10"/>
                <c:pt idx="0">
                  <c:v>0</c:v>
                </c:pt>
                <c:pt idx="1">
                  <c:v>4</c:v>
                </c:pt>
                <c:pt idx="2">
                  <c:v>11</c:v>
                </c:pt>
                <c:pt idx="3">
                  <c:v>18</c:v>
                </c:pt>
                <c:pt idx="4">
                  <c:v>32</c:v>
                </c:pt>
                <c:pt idx="5">
                  <c:v>48</c:v>
                </c:pt>
                <c:pt idx="6">
                  <c:v>96</c:v>
                </c:pt>
                <c:pt idx="7">
                  <c:v>112</c:v>
                </c:pt>
                <c:pt idx="8">
                  <c:v>128</c:v>
                </c:pt>
                <c:pt idx="9">
                  <c:v>144</c:v>
                </c:pt>
              </c:numCache>
            </c:numRef>
          </c:xVal>
          <c:yVal>
            <c:numRef>
              <c:f>'ca- und cw -15°'!$C$5:$C$14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-10°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'ca und cw -10°'!$D$5:$D$14</c:f>
              <c:numCache>
                <c:ptCount val="10"/>
                <c:pt idx="0">
                  <c:v>0</c:v>
                </c:pt>
                <c:pt idx="1">
                  <c:v>4</c:v>
                </c:pt>
                <c:pt idx="2">
                  <c:v>11</c:v>
                </c:pt>
                <c:pt idx="3">
                  <c:v>18</c:v>
                </c:pt>
                <c:pt idx="4">
                  <c:v>32</c:v>
                </c:pt>
                <c:pt idx="5">
                  <c:v>48</c:v>
                </c:pt>
                <c:pt idx="6">
                  <c:v>96</c:v>
                </c:pt>
                <c:pt idx="7">
                  <c:v>112</c:v>
                </c:pt>
                <c:pt idx="8">
                  <c:v>128</c:v>
                </c:pt>
                <c:pt idx="9">
                  <c:v>144</c:v>
                </c:pt>
              </c:numCache>
            </c:numRef>
          </c:xVal>
          <c:yVal>
            <c:numRef>
              <c:f>'ca und cw -10°'!$C$5:$C$14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-5°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'ca und cw -5°'!$D$5:$D$14</c:f>
              <c:numCache>
                <c:ptCount val="10"/>
                <c:pt idx="0">
                  <c:v>0</c:v>
                </c:pt>
                <c:pt idx="1">
                  <c:v>4</c:v>
                </c:pt>
                <c:pt idx="2">
                  <c:v>11</c:v>
                </c:pt>
                <c:pt idx="3">
                  <c:v>18</c:v>
                </c:pt>
                <c:pt idx="4">
                  <c:v>32</c:v>
                </c:pt>
                <c:pt idx="5">
                  <c:v>48</c:v>
                </c:pt>
                <c:pt idx="6">
                  <c:v>96</c:v>
                </c:pt>
                <c:pt idx="7">
                  <c:v>112</c:v>
                </c:pt>
                <c:pt idx="8">
                  <c:v>128</c:v>
                </c:pt>
                <c:pt idx="9">
                  <c:v>144</c:v>
                </c:pt>
              </c:numCache>
            </c:numRef>
          </c:xVal>
          <c:yVal>
            <c:numRef>
              <c:f>'ca und cw -5°'!$C$5:$C$14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0°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'ca und cw 0°'!$D$5:$D$14</c:f>
              <c:numCache>
                <c:ptCount val="10"/>
                <c:pt idx="0">
                  <c:v>0</c:v>
                </c:pt>
                <c:pt idx="1">
                  <c:v>4</c:v>
                </c:pt>
                <c:pt idx="2">
                  <c:v>11</c:v>
                </c:pt>
                <c:pt idx="3">
                  <c:v>18</c:v>
                </c:pt>
                <c:pt idx="4">
                  <c:v>32</c:v>
                </c:pt>
                <c:pt idx="5">
                  <c:v>48</c:v>
                </c:pt>
                <c:pt idx="6">
                  <c:v>96</c:v>
                </c:pt>
                <c:pt idx="7">
                  <c:v>112</c:v>
                </c:pt>
                <c:pt idx="8">
                  <c:v>128</c:v>
                </c:pt>
                <c:pt idx="9">
                  <c:v>144</c:v>
                </c:pt>
              </c:numCache>
            </c:numRef>
          </c:xVal>
          <c:yVal>
            <c:numRef>
              <c:f>'ca und cw 0°'!$C$5:$C$14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+5°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'ca und cw 5°'!$D$5:$D$14</c:f>
              <c:numCache>
                <c:ptCount val="10"/>
                <c:pt idx="0">
                  <c:v>0</c:v>
                </c:pt>
                <c:pt idx="1">
                  <c:v>4</c:v>
                </c:pt>
                <c:pt idx="2">
                  <c:v>11</c:v>
                </c:pt>
                <c:pt idx="3">
                  <c:v>18</c:v>
                </c:pt>
                <c:pt idx="4">
                  <c:v>32</c:v>
                </c:pt>
                <c:pt idx="5">
                  <c:v>48</c:v>
                </c:pt>
                <c:pt idx="6">
                  <c:v>96</c:v>
                </c:pt>
                <c:pt idx="7">
                  <c:v>112</c:v>
                </c:pt>
                <c:pt idx="8">
                  <c:v>128</c:v>
                </c:pt>
                <c:pt idx="9">
                  <c:v>144</c:v>
                </c:pt>
              </c:numCache>
            </c:numRef>
          </c:xVal>
          <c:yVal>
            <c:numRef>
              <c:f>'ca und cw 5°'!$C$5:$C$14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+10°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'ca und cw 10°'!$D$5:$D$14</c:f>
              <c:numCache>
                <c:ptCount val="10"/>
                <c:pt idx="0">
                  <c:v>0</c:v>
                </c:pt>
                <c:pt idx="1">
                  <c:v>4</c:v>
                </c:pt>
                <c:pt idx="2">
                  <c:v>11</c:v>
                </c:pt>
                <c:pt idx="3">
                  <c:v>18</c:v>
                </c:pt>
                <c:pt idx="4">
                  <c:v>32</c:v>
                </c:pt>
                <c:pt idx="5">
                  <c:v>48</c:v>
                </c:pt>
                <c:pt idx="6">
                  <c:v>96</c:v>
                </c:pt>
                <c:pt idx="7">
                  <c:v>112</c:v>
                </c:pt>
                <c:pt idx="8">
                  <c:v>128</c:v>
                </c:pt>
                <c:pt idx="9">
                  <c:v>144</c:v>
                </c:pt>
              </c:numCache>
            </c:numRef>
          </c:xVal>
          <c:yVal>
            <c:numRef>
              <c:f>'ca und cw 10°'!$C$5:$C$14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+15°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'ca und cw 15°'!$D$5:$D$14</c:f>
              <c:numCache>
                <c:ptCount val="10"/>
                <c:pt idx="0">
                  <c:v>0</c:v>
                </c:pt>
                <c:pt idx="1">
                  <c:v>4</c:v>
                </c:pt>
                <c:pt idx="2">
                  <c:v>11</c:v>
                </c:pt>
                <c:pt idx="3">
                  <c:v>18</c:v>
                </c:pt>
                <c:pt idx="4">
                  <c:v>32</c:v>
                </c:pt>
                <c:pt idx="5">
                  <c:v>48</c:v>
                </c:pt>
                <c:pt idx="6">
                  <c:v>96</c:v>
                </c:pt>
                <c:pt idx="7">
                  <c:v>112</c:v>
                </c:pt>
                <c:pt idx="8">
                  <c:v>128</c:v>
                </c:pt>
                <c:pt idx="9">
                  <c:v>144</c:v>
                </c:pt>
              </c:numCache>
            </c:numRef>
          </c:xVal>
          <c:yVal>
            <c:numRef>
              <c:f>'ca und cw 15°'!$C$5:$C$14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+20°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'ca und cw 20°'!$D$5:$D$14</c:f>
              <c:numCache>
                <c:ptCount val="10"/>
                <c:pt idx="0">
                  <c:v>0</c:v>
                </c:pt>
                <c:pt idx="1">
                  <c:v>4</c:v>
                </c:pt>
                <c:pt idx="2">
                  <c:v>11</c:v>
                </c:pt>
                <c:pt idx="3">
                  <c:v>18</c:v>
                </c:pt>
                <c:pt idx="4">
                  <c:v>32</c:v>
                </c:pt>
                <c:pt idx="5">
                  <c:v>48</c:v>
                </c:pt>
                <c:pt idx="6">
                  <c:v>96</c:v>
                </c:pt>
                <c:pt idx="7">
                  <c:v>112</c:v>
                </c:pt>
                <c:pt idx="8">
                  <c:v>128</c:v>
                </c:pt>
                <c:pt idx="9">
                  <c:v>144</c:v>
                </c:pt>
              </c:numCache>
            </c:numRef>
          </c:xVal>
          <c:yVal>
            <c:numRef>
              <c:f>'ca und cw 20°'!$C$5:$C$14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+25°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'ca und cw 25°'!$D$5:$D$14</c:f>
              <c:numCache>
                <c:ptCount val="10"/>
                <c:pt idx="0">
                  <c:v>0</c:v>
                </c:pt>
                <c:pt idx="1">
                  <c:v>4</c:v>
                </c:pt>
                <c:pt idx="2">
                  <c:v>11</c:v>
                </c:pt>
                <c:pt idx="3">
                  <c:v>18</c:v>
                </c:pt>
                <c:pt idx="4">
                  <c:v>32</c:v>
                </c:pt>
                <c:pt idx="5">
                  <c:v>48</c:v>
                </c:pt>
                <c:pt idx="6">
                  <c:v>96</c:v>
                </c:pt>
                <c:pt idx="7">
                  <c:v>112</c:v>
                </c:pt>
                <c:pt idx="8">
                  <c:v>128</c:v>
                </c:pt>
                <c:pt idx="9">
                  <c:v>144</c:v>
                </c:pt>
              </c:numCache>
            </c:numRef>
          </c:xVal>
          <c:yVal>
            <c:numRef>
              <c:f>'ca und cw 25°'!$C$5:$C$14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34029475"/>
        <c:axId val="37829820"/>
      </c:scatterChart>
      <c:valAx>
        <c:axId val="34029475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29820"/>
        <c:crossesAt val="-3"/>
        <c:crossBetween val="midCat"/>
        <c:dispUnits/>
        <c:minorUnit val="10"/>
      </c:valAx>
      <c:valAx>
        <c:axId val="37829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2947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05"/>
          <c:y val="0.9605"/>
          <c:w val="0.551"/>
          <c:h val="0.03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(x) für verschiedene Anstellwinkel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a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auf der Tragflügelunterseite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13"/>
          <c:w val="0.95225"/>
          <c:h val="0.78825"/>
        </c:manualLayout>
      </c:layout>
      <c:scatterChart>
        <c:scatterStyle val="smoothMarker"/>
        <c:varyColors val="0"/>
        <c:ser>
          <c:idx val="0"/>
          <c:order val="0"/>
          <c:tx>
            <c:v>-15°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'ca- und cw -15°'!$D$15:$D$24</c:f>
              <c:numCache>
                <c:ptCount val="10"/>
                <c:pt idx="0">
                  <c:v>160</c:v>
                </c:pt>
                <c:pt idx="1">
                  <c:v>128</c:v>
                </c:pt>
                <c:pt idx="2">
                  <c:v>112</c:v>
                </c:pt>
                <c:pt idx="3">
                  <c:v>96</c:v>
                </c:pt>
                <c:pt idx="4">
                  <c:v>48</c:v>
                </c:pt>
                <c:pt idx="5">
                  <c:v>32</c:v>
                </c:pt>
                <c:pt idx="6">
                  <c:v>18</c:v>
                </c:pt>
                <c:pt idx="7">
                  <c:v>11</c:v>
                </c:pt>
                <c:pt idx="8">
                  <c:v>4</c:v>
                </c:pt>
                <c:pt idx="9">
                  <c:v>0</c:v>
                </c:pt>
              </c:numCache>
            </c:numRef>
          </c:xVal>
          <c:yVal>
            <c:numRef>
              <c:f>'ca- und cw -15°'!$C$15:$C$24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-10°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'ca und cw -10°'!$D$15:$D$24</c:f>
              <c:numCache>
                <c:ptCount val="10"/>
                <c:pt idx="0">
                  <c:v>160</c:v>
                </c:pt>
                <c:pt idx="1">
                  <c:v>128</c:v>
                </c:pt>
                <c:pt idx="2">
                  <c:v>112</c:v>
                </c:pt>
                <c:pt idx="3">
                  <c:v>96</c:v>
                </c:pt>
                <c:pt idx="4">
                  <c:v>48</c:v>
                </c:pt>
                <c:pt idx="5">
                  <c:v>32</c:v>
                </c:pt>
                <c:pt idx="6">
                  <c:v>18</c:v>
                </c:pt>
                <c:pt idx="7">
                  <c:v>11</c:v>
                </c:pt>
                <c:pt idx="8">
                  <c:v>4</c:v>
                </c:pt>
                <c:pt idx="9">
                  <c:v>0</c:v>
                </c:pt>
              </c:numCache>
            </c:numRef>
          </c:xVal>
          <c:yVal>
            <c:numRef>
              <c:f>'ca und cw -10°'!$C$15:$C$24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-5°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'ca und cw -5°'!$D$15:$D$24</c:f>
              <c:numCache>
                <c:ptCount val="10"/>
                <c:pt idx="0">
                  <c:v>160</c:v>
                </c:pt>
                <c:pt idx="1">
                  <c:v>128</c:v>
                </c:pt>
                <c:pt idx="2">
                  <c:v>112</c:v>
                </c:pt>
                <c:pt idx="3">
                  <c:v>96</c:v>
                </c:pt>
                <c:pt idx="4">
                  <c:v>48</c:v>
                </c:pt>
                <c:pt idx="5">
                  <c:v>32</c:v>
                </c:pt>
                <c:pt idx="6">
                  <c:v>18</c:v>
                </c:pt>
                <c:pt idx="7">
                  <c:v>11</c:v>
                </c:pt>
                <c:pt idx="8">
                  <c:v>4</c:v>
                </c:pt>
                <c:pt idx="9">
                  <c:v>0</c:v>
                </c:pt>
              </c:numCache>
            </c:numRef>
          </c:xVal>
          <c:yVal>
            <c:numRef>
              <c:f>'ca und cw -5°'!$C$15:$C$24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0°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'ca und cw 0°'!$D$15:$D$24</c:f>
              <c:numCache>
                <c:ptCount val="10"/>
                <c:pt idx="0">
                  <c:v>160</c:v>
                </c:pt>
                <c:pt idx="1">
                  <c:v>128</c:v>
                </c:pt>
                <c:pt idx="2">
                  <c:v>112</c:v>
                </c:pt>
                <c:pt idx="3">
                  <c:v>96</c:v>
                </c:pt>
                <c:pt idx="4">
                  <c:v>48</c:v>
                </c:pt>
                <c:pt idx="5">
                  <c:v>32</c:v>
                </c:pt>
                <c:pt idx="6">
                  <c:v>18</c:v>
                </c:pt>
                <c:pt idx="7">
                  <c:v>11</c:v>
                </c:pt>
                <c:pt idx="8">
                  <c:v>4</c:v>
                </c:pt>
                <c:pt idx="9">
                  <c:v>0</c:v>
                </c:pt>
              </c:numCache>
            </c:numRef>
          </c:xVal>
          <c:yVal>
            <c:numRef>
              <c:f>'ca und cw 0°'!$C$15:$C$24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+5°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'ca und cw 5°'!$D$15:$D$24</c:f>
              <c:numCache>
                <c:ptCount val="10"/>
                <c:pt idx="0">
                  <c:v>160</c:v>
                </c:pt>
                <c:pt idx="1">
                  <c:v>128</c:v>
                </c:pt>
                <c:pt idx="2">
                  <c:v>112</c:v>
                </c:pt>
                <c:pt idx="3">
                  <c:v>96</c:v>
                </c:pt>
                <c:pt idx="4">
                  <c:v>48</c:v>
                </c:pt>
                <c:pt idx="5">
                  <c:v>32</c:v>
                </c:pt>
                <c:pt idx="6">
                  <c:v>18</c:v>
                </c:pt>
                <c:pt idx="7">
                  <c:v>11</c:v>
                </c:pt>
                <c:pt idx="8">
                  <c:v>4</c:v>
                </c:pt>
                <c:pt idx="9">
                  <c:v>0</c:v>
                </c:pt>
              </c:numCache>
            </c:numRef>
          </c:xVal>
          <c:yVal>
            <c:numRef>
              <c:f>'ca und cw 5°'!$C$15:$C$24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+10°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'ca und cw 10°'!$D$15:$D$24</c:f>
              <c:numCache>
                <c:ptCount val="10"/>
                <c:pt idx="0">
                  <c:v>160</c:v>
                </c:pt>
                <c:pt idx="1">
                  <c:v>128</c:v>
                </c:pt>
                <c:pt idx="2">
                  <c:v>112</c:v>
                </c:pt>
                <c:pt idx="3">
                  <c:v>96</c:v>
                </c:pt>
                <c:pt idx="4">
                  <c:v>48</c:v>
                </c:pt>
                <c:pt idx="5">
                  <c:v>32</c:v>
                </c:pt>
                <c:pt idx="6">
                  <c:v>18</c:v>
                </c:pt>
                <c:pt idx="7">
                  <c:v>11</c:v>
                </c:pt>
                <c:pt idx="8">
                  <c:v>4</c:v>
                </c:pt>
                <c:pt idx="9">
                  <c:v>0</c:v>
                </c:pt>
              </c:numCache>
            </c:numRef>
          </c:xVal>
          <c:yVal>
            <c:numRef>
              <c:f>'ca und cw 10°'!$C$15:$C$24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+15°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'ca und cw 15°'!$D$15:$D$24</c:f>
              <c:numCache>
                <c:ptCount val="10"/>
                <c:pt idx="0">
                  <c:v>160</c:v>
                </c:pt>
                <c:pt idx="1">
                  <c:v>128</c:v>
                </c:pt>
                <c:pt idx="2">
                  <c:v>112</c:v>
                </c:pt>
                <c:pt idx="3">
                  <c:v>96</c:v>
                </c:pt>
                <c:pt idx="4">
                  <c:v>48</c:v>
                </c:pt>
                <c:pt idx="5">
                  <c:v>32</c:v>
                </c:pt>
                <c:pt idx="6">
                  <c:v>18</c:v>
                </c:pt>
                <c:pt idx="7">
                  <c:v>11</c:v>
                </c:pt>
                <c:pt idx="8">
                  <c:v>4</c:v>
                </c:pt>
                <c:pt idx="9">
                  <c:v>0</c:v>
                </c:pt>
              </c:numCache>
            </c:numRef>
          </c:xVal>
          <c:yVal>
            <c:numRef>
              <c:f>'ca und cw 15°'!$C$15:$C$24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+20°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'ca und cw 20°'!$D$15:$D$24</c:f>
              <c:numCache>
                <c:ptCount val="10"/>
                <c:pt idx="0">
                  <c:v>160</c:v>
                </c:pt>
                <c:pt idx="1">
                  <c:v>128</c:v>
                </c:pt>
                <c:pt idx="2">
                  <c:v>112</c:v>
                </c:pt>
                <c:pt idx="3">
                  <c:v>96</c:v>
                </c:pt>
                <c:pt idx="4">
                  <c:v>48</c:v>
                </c:pt>
                <c:pt idx="5">
                  <c:v>32</c:v>
                </c:pt>
                <c:pt idx="6">
                  <c:v>18</c:v>
                </c:pt>
                <c:pt idx="7">
                  <c:v>11</c:v>
                </c:pt>
                <c:pt idx="8">
                  <c:v>4</c:v>
                </c:pt>
                <c:pt idx="9">
                  <c:v>0</c:v>
                </c:pt>
              </c:numCache>
            </c:numRef>
          </c:xVal>
          <c:yVal>
            <c:numRef>
              <c:f>'ca und cw 20°'!$C$15:$C$24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+25°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'ca und cw 25°'!$D$15:$D$24</c:f>
              <c:numCache>
                <c:ptCount val="10"/>
                <c:pt idx="0">
                  <c:v>160</c:v>
                </c:pt>
                <c:pt idx="1">
                  <c:v>128</c:v>
                </c:pt>
                <c:pt idx="2">
                  <c:v>112</c:v>
                </c:pt>
                <c:pt idx="3">
                  <c:v>96</c:v>
                </c:pt>
                <c:pt idx="4">
                  <c:v>48</c:v>
                </c:pt>
                <c:pt idx="5">
                  <c:v>32</c:v>
                </c:pt>
                <c:pt idx="6">
                  <c:v>18</c:v>
                </c:pt>
                <c:pt idx="7">
                  <c:v>11</c:v>
                </c:pt>
                <c:pt idx="8">
                  <c:v>4</c:v>
                </c:pt>
                <c:pt idx="9">
                  <c:v>0</c:v>
                </c:pt>
              </c:numCache>
            </c:numRef>
          </c:xVal>
          <c:yVal>
            <c:numRef>
              <c:f>'ca und cw 25°'!$C$15:$C$24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4924061"/>
        <c:axId val="44316550"/>
      </c:scatterChart>
      <c:valAx>
        <c:axId val="4924061"/>
        <c:scaling>
          <c:orientation val="minMax"/>
          <c:max val="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16550"/>
        <c:crossesAt val="-2.5"/>
        <c:crossBetween val="midCat"/>
        <c:dispUnits/>
        <c:minorUnit val="10"/>
      </c:valAx>
      <c:valAx>
        <c:axId val="44316550"/>
        <c:scaling>
          <c:orientation val="minMax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40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35"/>
          <c:y val="0.96075"/>
          <c:w val="0.551"/>
          <c:h val="0.03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aufgelöstes Polardiagramm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375"/>
          <c:w val="0.892"/>
          <c:h val="0.80275"/>
        </c:manualLayout>
      </c:layout>
      <c:scatterChart>
        <c:scatterStyle val="lineMarker"/>
        <c:varyColors val="0"/>
        <c:ser>
          <c:idx val="0"/>
          <c:order val="0"/>
          <c:tx>
            <c:v>ca Messung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'Polardiagr.+rel.Fehl.'!$A$6:$A$14</c:f>
              <c:numCache/>
            </c:numRef>
          </c:xVal>
          <c:yVal>
            <c:numRef>
              <c:f>'Polardiagr.+rel.Fehl.'!$B$6:$B$14</c:f>
              <c:numCache/>
            </c:numRef>
          </c:yVal>
          <c:smooth val="0"/>
        </c:ser>
        <c:ser>
          <c:idx val="1"/>
          <c:order val="1"/>
          <c:tx>
            <c:v>cw Messung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'Polardiagr.+rel.Fehl.'!$A$6:$A$14</c:f>
              <c:numCache/>
            </c:numRef>
          </c:xVal>
          <c:yVal>
            <c:numRef>
              <c:f>'Polardiagr.+rel.Fehl.'!$C$6:$C$14</c:f>
              <c:numCache/>
            </c:numRef>
          </c:yVal>
          <c:smooth val="0"/>
        </c:ser>
        <c:ser>
          <c:idx val="2"/>
          <c:order val="2"/>
          <c:tx>
            <c:v>ca benchmark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'Polardiagr.+rel.Fehl.'!$A$19:$A$27</c:f>
              <c:numCache/>
            </c:numRef>
          </c:xVal>
          <c:yVal>
            <c:numRef>
              <c:f>'Polardiagr.+rel.Fehl.'!$B$19:$B$27</c:f>
              <c:numCache/>
            </c:numRef>
          </c:yVal>
          <c:smooth val="0"/>
        </c:ser>
        <c:ser>
          <c:idx val="3"/>
          <c:order val="3"/>
          <c:tx>
            <c:v>cw benchmark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'Polardiagr.+rel.Fehl.'!$A$19:$A$27</c:f>
              <c:numCache/>
            </c:numRef>
          </c:xVal>
          <c:yVal>
            <c:numRef>
              <c:f>'Polardiagr.+rel.Fehl.'!$C$19:$C$27</c:f>
              <c:numCache/>
            </c:numRef>
          </c:yVal>
          <c:smooth val="0"/>
        </c:ser>
        <c:axId val="63304631"/>
        <c:axId val="32870768"/>
      </c:scatterChart>
      <c:valAx>
        <c:axId val="63304631"/>
        <c:scaling>
          <c:orientation val="minMax"/>
          <c:max val="2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[°]</a:t>
                </a:r>
              </a:p>
            </c:rich>
          </c:tx>
          <c:layout>
            <c:manualLayout>
              <c:xMode val="factor"/>
              <c:yMode val="factor"/>
              <c:x val="-0.016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70768"/>
        <c:crossesAt val="-0.6"/>
        <c:crossBetween val="midCat"/>
        <c:dispUnits/>
        <c:majorUnit val="5"/>
        <c:minorUnit val="5"/>
      </c:valAx>
      <c:valAx>
        <c:axId val="32870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, c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04631"/>
        <c:crossesAt val="-15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125"/>
          <c:y val="0.95375"/>
          <c:w val="0.4755"/>
          <c:h val="0.03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13.emf" /><Relationship Id="rId5" Type="http://schemas.openxmlformats.org/officeDocument/2006/relationships/image" Target="../media/image4.emf" /><Relationship Id="rId6" Type="http://schemas.openxmlformats.org/officeDocument/2006/relationships/image" Target="../media/image2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4.wmf" /><Relationship Id="rId2" Type="http://schemas.openxmlformats.org/officeDocument/2006/relationships/image" Target="../media/image15.wmf" /><Relationship Id="rId3" Type="http://schemas.openxmlformats.org/officeDocument/2006/relationships/image" Target="../media/image17.wmf" /><Relationship Id="rId4" Type="http://schemas.openxmlformats.org/officeDocument/2006/relationships/image" Target="../media/image20.wmf" /><Relationship Id="rId5" Type="http://schemas.openxmlformats.org/officeDocument/2006/relationships/image" Target="../media/image1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19.wmf" /><Relationship Id="rId3" Type="http://schemas.openxmlformats.org/officeDocument/2006/relationships/image" Target="../media/image18.wmf" /><Relationship Id="rId4" Type="http://schemas.openxmlformats.org/officeDocument/2006/relationships/image" Target="../media/image25.wmf" /><Relationship Id="rId5" Type="http://schemas.openxmlformats.org/officeDocument/2006/relationships/image" Target="../media/image26.wmf" /><Relationship Id="rId6" Type="http://schemas.openxmlformats.org/officeDocument/2006/relationships/image" Target="../media/image27.wmf" /><Relationship Id="rId7" Type="http://schemas.openxmlformats.org/officeDocument/2006/relationships/image" Target="../media/image23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8.emf" /><Relationship Id="rId3" Type="http://schemas.openxmlformats.org/officeDocument/2006/relationships/image" Target="../media/image16.emf" /><Relationship Id="rId4" Type="http://schemas.openxmlformats.org/officeDocument/2006/relationships/image" Target="../media/image29.wmf" /><Relationship Id="rId5" Type="http://schemas.openxmlformats.org/officeDocument/2006/relationships/image" Target="../media/image30.wmf" /><Relationship Id="rId6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35</xdr:row>
      <xdr:rowOff>57150</xdr:rowOff>
    </xdr:from>
    <xdr:to>
      <xdr:col>12</xdr:col>
      <xdr:colOff>219075</xdr:colOff>
      <xdr:row>52</xdr:row>
      <xdr:rowOff>47625</xdr:rowOff>
    </xdr:to>
    <xdr:graphicFrame>
      <xdr:nvGraphicFramePr>
        <xdr:cNvPr id="1" name="Chart 1"/>
        <xdr:cNvGraphicFramePr/>
      </xdr:nvGraphicFramePr>
      <xdr:xfrm>
        <a:off x="2333625" y="667702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28575</xdr:rowOff>
    </xdr:from>
    <xdr:to>
      <xdr:col>9</xdr:col>
      <xdr:colOff>9525</xdr:colOff>
      <xdr:row>56</xdr:row>
      <xdr:rowOff>9525</xdr:rowOff>
    </xdr:to>
    <xdr:graphicFrame>
      <xdr:nvGraphicFramePr>
        <xdr:cNvPr id="2" name="Chart 2"/>
        <xdr:cNvGraphicFramePr/>
      </xdr:nvGraphicFramePr>
      <xdr:xfrm>
        <a:off x="0" y="6648450"/>
        <a:ext cx="48768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35</xdr:row>
      <xdr:rowOff>28575</xdr:rowOff>
    </xdr:from>
    <xdr:to>
      <xdr:col>15</xdr:col>
      <xdr:colOff>238125</xdr:colOff>
      <xdr:row>56</xdr:row>
      <xdr:rowOff>9525</xdr:rowOff>
    </xdr:to>
    <xdr:graphicFrame>
      <xdr:nvGraphicFramePr>
        <xdr:cNvPr id="3" name="Chart 3"/>
        <xdr:cNvGraphicFramePr/>
      </xdr:nvGraphicFramePr>
      <xdr:xfrm>
        <a:off x="4876800" y="6648450"/>
        <a:ext cx="443865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56</xdr:row>
      <xdr:rowOff>9525</xdr:rowOff>
    </xdr:from>
    <xdr:to>
      <xdr:col>9</xdr:col>
      <xdr:colOff>9525</xdr:colOff>
      <xdr:row>73</xdr:row>
      <xdr:rowOff>0</xdr:rowOff>
    </xdr:to>
    <xdr:graphicFrame>
      <xdr:nvGraphicFramePr>
        <xdr:cNvPr id="4" name="Chart 4"/>
        <xdr:cNvGraphicFramePr/>
      </xdr:nvGraphicFramePr>
      <xdr:xfrm>
        <a:off x="0" y="10029825"/>
        <a:ext cx="48768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9525</xdr:colOff>
      <xdr:row>56</xdr:row>
      <xdr:rowOff>9525</xdr:rowOff>
    </xdr:from>
    <xdr:to>
      <xdr:col>15</xdr:col>
      <xdr:colOff>266700</xdr:colOff>
      <xdr:row>73</xdr:row>
      <xdr:rowOff>0</xdr:rowOff>
    </xdr:to>
    <xdr:graphicFrame>
      <xdr:nvGraphicFramePr>
        <xdr:cNvPr id="5" name="Chart 5"/>
        <xdr:cNvGraphicFramePr/>
      </xdr:nvGraphicFramePr>
      <xdr:xfrm>
        <a:off x="4876800" y="10029825"/>
        <a:ext cx="4467225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419100</xdr:colOff>
      <xdr:row>73</xdr:row>
      <xdr:rowOff>9525</xdr:rowOff>
    </xdr:from>
    <xdr:to>
      <xdr:col>12</xdr:col>
      <xdr:colOff>590550</xdr:colOff>
      <xdr:row>98</xdr:row>
      <xdr:rowOff>0</xdr:rowOff>
    </xdr:to>
    <xdr:graphicFrame>
      <xdr:nvGraphicFramePr>
        <xdr:cNvPr id="6" name="Chart 6"/>
        <xdr:cNvGraphicFramePr/>
      </xdr:nvGraphicFramePr>
      <xdr:xfrm>
        <a:off x="2381250" y="12782550"/>
        <a:ext cx="5000625" cy="4038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832256400" y="83225640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Shape 1025"/>
        <xdr:cNvGraphicFramePr/>
      </xdr:nvGraphicFramePr>
      <xdr:xfrm>
        <a:off x="832256400" y="83225640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4</xdr:row>
      <xdr:rowOff>95250</xdr:rowOff>
    </xdr:from>
    <xdr:to>
      <xdr:col>17</xdr:col>
      <xdr:colOff>676275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4391025" y="762000"/>
        <a:ext cx="923925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657225</xdr:colOff>
      <xdr:row>41</xdr:row>
      <xdr:rowOff>19050</xdr:rowOff>
    </xdr:from>
    <xdr:to>
      <xdr:col>18</xdr:col>
      <xdr:colOff>0</xdr:colOff>
      <xdr:row>76</xdr:row>
      <xdr:rowOff>114300</xdr:rowOff>
    </xdr:to>
    <xdr:graphicFrame>
      <xdr:nvGraphicFramePr>
        <xdr:cNvPr id="2" name="Chart 2"/>
        <xdr:cNvGraphicFramePr/>
      </xdr:nvGraphicFramePr>
      <xdr:xfrm>
        <a:off x="4467225" y="6848475"/>
        <a:ext cx="9248775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30</xdr:row>
      <xdr:rowOff>38100</xdr:rowOff>
    </xdr:from>
    <xdr:to>
      <xdr:col>18</xdr:col>
      <xdr:colOff>390525</xdr:colOff>
      <xdr:row>58</xdr:row>
      <xdr:rowOff>38100</xdr:rowOff>
    </xdr:to>
    <xdr:graphicFrame>
      <xdr:nvGraphicFramePr>
        <xdr:cNvPr id="1" name="Chart 1"/>
        <xdr:cNvGraphicFramePr/>
      </xdr:nvGraphicFramePr>
      <xdr:xfrm>
        <a:off x="3514725" y="5829300"/>
        <a:ext cx="73914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85725</xdr:colOff>
      <xdr:row>30</xdr:row>
      <xdr:rowOff>57150</xdr:rowOff>
    </xdr:from>
    <xdr:to>
      <xdr:col>32</xdr:col>
      <xdr:colOff>85725</xdr:colOff>
      <xdr:row>58</xdr:row>
      <xdr:rowOff>66675</xdr:rowOff>
    </xdr:to>
    <xdr:graphicFrame>
      <xdr:nvGraphicFramePr>
        <xdr:cNvPr id="2" name="Chart 2"/>
        <xdr:cNvGraphicFramePr/>
      </xdr:nvGraphicFramePr>
      <xdr:xfrm>
        <a:off x="11182350" y="5848350"/>
        <a:ext cx="740092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32</xdr:col>
      <xdr:colOff>295275</xdr:colOff>
      <xdr:row>30</xdr:row>
      <xdr:rowOff>76200</xdr:rowOff>
    </xdr:from>
    <xdr:to>
      <xdr:col>45</xdr:col>
      <xdr:colOff>304800</xdr:colOff>
      <xdr:row>58</xdr:row>
      <xdr:rowOff>95250</xdr:rowOff>
    </xdr:to>
    <xdr:graphicFrame>
      <xdr:nvGraphicFramePr>
        <xdr:cNvPr id="3" name="Chart 3"/>
        <xdr:cNvGraphicFramePr/>
      </xdr:nvGraphicFramePr>
      <xdr:xfrm>
        <a:off x="18792825" y="5867400"/>
        <a:ext cx="7410450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45</xdr:col>
      <xdr:colOff>485775</xdr:colOff>
      <xdr:row>30</xdr:row>
      <xdr:rowOff>95250</xdr:rowOff>
    </xdr:from>
    <xdr:to>
      <xdr:col>58</xdr:col>
      <xdr:colOff>504825</xdr:colOff>
      <xdr:row>58</xdr:row>
      <xdr:rowOff>123825</xdr:rowOff>
    </xdr:to>
    <xdr:graphicFrame>
      <xdr:nvGraphicFramePr>
        <xdr:cNvPr id="4" name="Chart 4"/>
        <xdr:cNvGraphicFramePr/>
      </xdr:nvGraphicFramePr>
      <xdr:xfrm>
        <a:off x="26384250" y="5886450"/>
        <a:ext cx="7419975" cy="4562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59</xdr:col>
      <xdr:colOff>142875</xdr:colOff>
      <xdr:row>30</xdr:row>
      <xdr:rowOff>114300</xdr:rowOff>
    </xdr:from>
    <xdr:to>
      <xdr:col>72</xdr:col>
      <xdr:colOff>171450</xdr:colOff>
      <xdr:row>58</xdr:row>
      <xdr:rowOff>152400</xdr:rowOff>
    </xdr:to>
    <xdr:graphicFrame>
      <xdr:nvGraphicFramePr>
        <xdr:cNvPr id="5" name="Chart 5"/>
        <xdr:cNvGraphicFramePr/>
      </xdr:nvGraphicFramePr>
      <xdr:xfrm>
        <a:off x="34023300" y="5905500"/>
        <a:ext cx="7429500" cy="4572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72</xdr:col>
      <xdr:colOff>352425</xdr:colOff>
      <xdr:row>30</xdr:row>
      <xdr:rowOff>123825</xdr:rowOff>
    </xdr:from>
    <xdr:to>
      <xdr:col>85</xdr:col>
      <xdr:colOff>390525</xdr:colOff>
      <xdr:row>59</xdr:row>
      <xdr:rowOff>9525</xdr:rowOff>
    </xdr:to>
    <xdr:graphicFrame>
      <xdr:nvGraphicFramePr>
        <xdr:cNvPr id="6" name="Chart 6"/>
        <xdr:cNvGraphicFramePr/>
      </xdr:nvGraphicFramePr>
      <xdr:xfrm>
        <a:off x="41633775" y="5915025"/>
        <a:ext cx="7439025" cy="4581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86</xdr:col>
      <xdr:colOff>76200</xdr:colOff>
      <xdr:row>31</xdr:row>
      <xdr:rowOff>0</xdr:rowOff>
    </xdr:from>
    <xdr:to>
      <xdr:col>98</xdr:col>
      <xdr:colOff>704850</xdr:colOff>
      <xdr:row>59</xdr:row>
      <xdr:rowOff>57150</xdr:rowOff>
    </xdr:to>
    <xdr:graphicFrame>
      <xdr:nvGraphicFramePr>
        <xdr:cNvPr id="7" name="Chart 7"/>
        <xdr:cNvGraphicFramePr/>
      </xdr:nvGraphicFramePr>
      <xdr:xfrm>
        <a:off x="49339500" y="5953125"/>
        <a:ext cx="7448550" cy="4591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99</xdr:col>
      <xdr:colOff>266700</xdr:colOff>
      <xdr:row>31</xdr:row>
      <xdr:rowOff>9525</xdr:rowOff>
    </xdr:from>
    <xdr:to>
      <xdr:col>113</xdr:col>
      <xdr:colOff>76200</xdr:colOff>
      <xdr:row>59</xdr:row>
      <xdr:rowOff>76200</xdr:rowOff>
    </xdr:to>
    <xdr:graphicFrame>
      <xdr:nvGraphicFramePr>
        <xdr:cNvPr id="8" name="Chart 8"/>
        <xdr:cNvGraphicFramePr/>
      </xdr:nvGraphicFramePr>
      <xdr:xfrm>
        <a:off x="57111900" y="5962650"/>
        <a:ext cx="7458075" cy="4600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114</xdr:col>
      <xdr:colOff>0</xdr:colOff>
      <xdr:row>31</xdr:row>
      <xdr:rowOff>0</xdr:rowOff>
    </xdr:from>
    <xdr:to>
      <xdr:col>127</xdr:col>
      <xdr:colOff>66675</xdr:colOff>
      <xdr:row>59</xdr:row>
      <xdr:rowOff>76200</xdr:rowOff>
    </xdr:to>
    <xdr:graphicFrame>
      <xdr:nvGraphicFramePr>
        <xdr:cNvPr id="9" name="Chart 9"/>
        <xdr:cNvGraphicFramePr/>
      </xdr:nvGraphicFramePr>
      <xdr:xfrm>
        <a:off x="65074800" y="5953125"/>
        <a:ext cx="7467600" cy="4610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92</xdr:col>
      <xdr:colOff>609600</xdr:colOff>
      <xdr:row>2</xdr:row>
      <xdr:rowOff>104775</xdr:rowOff>
    </xdr:from>
    <xdr:to>
      <xdr:col>102</xdr:col>
      <xdr:colOff>400050</xdr:colOff>
      <xdr:row>25</xdr:row>
      <xdr:rowOff>76200</xdr:rowOff>
    </xdr:to>
    <xdr:graphicFrame>
      <xdr:nvGraphicFramePr>
        <xdr:cNvPr id="1" name="Chart 10"/>
        <xdr:cNvGraphicFramePr/>
      </xdr:nvGraphicFramePr>
      <xdr:xfrm>
        <a:off x="70713600" y="447675"/>
        <a:ext cx="74104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92</xdr:col>
      <xdr:colOff>590550</xdr:colOff>
      <xdr:row>26</xdr:row>
      <xdr:rowOff>9525</xdr:rowOff>
    </xdr:from>
    <xdr:to>
      <xdr:col>102</xdr:col>
      <xdr:colOff>390525</xdr:colOff>
      <xdr:row>54</xdr:row>
      <xdr:rowOff>19050</xdr:rowOff>
    </xdr:to>
    <xdr:graphicFrame>
      <xdr:nvGraphicFramePr>
        <xdr:cNvPr id="2" name="Chart 18"/>
        <xdr:cNvGraphicFramePr/>
      </xdr:nvGraphicFramePr>
      <xdr:xfrm>
        <a:off x="70694550" y="5133975"/>
        <a:ext cx="7419975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103</xdr:col>
      <xdr:colOff>142875</xdr:colOff>
      <xdr:row>26</xdr:row>
      <xdr:rowOff>47625</xdr:rowOff>
    </xdr:from>
    <xdr:to>
      <xdr:col>112</xdr:col>
      <xdr:colOff>704850</xdr:colOff>
      <xdr:row>54</xdr:row>
      <xdr:rowOff>57150</xdr:rowOff>
    </xdr:to>
    <xdr:graphicFrame>
      <xdr:nvGraphicFramePr>
        <xdr:cNvPr id="3" name="Chart 19"/>
        <xdr:cNvGraphicFramePr/>
      </xdr:nvGraphicFramePr>
      <xdr:xfrm>
        <a:off x="78628875" y="5172075"/>
        <a:ext cx="7419975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103</xdr:col>
      <xdr:colOff>190500</xdr:colOff>
      <xdr:row>2</xdr:row>
      <xdr:rowOff>142875</xdr:rowOff>
    </xdr:from>
    <xdr:to>
      <xdr:col>112</xdr:col>
      <xdr:colOff>752475</xdr:colOff>
      <xdr:row>25</xdr:row>
      <xdr:rowOff>123825</xdr:rowOff>
    </xdr:to>
    <xdr:graphicFrame>
      <xdr:nvGraphicFramePr>
        <xdr:cNvPr id="4" name="Chart 20"/>
        <xdr:cNvGraphicFramePr/>
      </xdr:nvGraphicFramePr>
      <xdr:xfrm>
        <a:off x="78676500" y="485775"/>
        <a:ext cx="7419975" cy="4562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342900</xdr:colOff>
      <xdr:row>1</xdr:row>
      <xdr:rowOff>95250</xdr:rowOff>
    </xdr:from>
    <xdr:to>
      <xdr:col>57</xdr:col>
      <xdr:colOff>142875</xdr:colOff>
      <xdr:row>24</xdr:row>
      <xdr:rowOff>28575</xdr:rowOff>
    </xdr:to>
    <xdr:graphicFrame>
      <xdr:nvGraphicFramePr>
        <xdr:cNvPr id="1" name="Chart 14"/>
        <xdr:cNvGraphicFramePr/>
      </xdr:nvGraphicFramePr>
      <xdr:xfrm>
        <a:off x="38728650" y="257175"/>
        <a:ext cx="74199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47</xdr:col>
      <xdr:colOff>381000</xdr:colOff>
      <xdr:row>25</xdr:row>
      <xdr:rowOff>47625</xdr:rowOff>
    </xdr:from>
    <xdr:to>
      <xdr:col>57</xdr:col>
      <xdr:colOff>190500</xdr:colOff>
      <xdr:row>49</xdr:row>
      <xdr:rowOff>28575</xdr:rowOff>
    </xdr:to>
    <xdr:graphicFrame>
      <xdr:nvGraphicFramePr>
        <xdr:cNvPr id="2" name="Chart 15"/>
        <xdr:cNvGraphicFramePr/>
      </xdr:nvGraphicFramePr>
      <xdr:xfrm>
        <a:off x="38766750" y="5010150"/>
        <a:ext cx="742950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oleObject" Target="../embeddings/oleObject_16_1.bin" /><Relationship Id="rId3" Type="http://schemas.openxmlformats.org/officeDocument/2006/relationships/oleObject" Target="../embeddings/oleObject_16_2.bin" /><Relationship Id="rId4" Type="http://schemas.openxmlformats.org/officeDocument/2006/relationships/oleObject" Target="../embeddings/oleObject_16_3.bin" /><Relationship Id="rId5" Type="http://schemas.openxmlformats.org/officeDocument/2006/relationships/oleObject" Target="../embeddings/oleObject_16_4.bin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oleObject" Target="../embeddings/oleObject_18_1.bin" /><Relationship Id="rId3" Type="http://schemas.openxmlformats.org/officeDocument/2006/relationships/oleObject" Target="../embeddings/oleObject_18_2.bin" /><Relationship Id="rId4" Type="http://schemas.openxmlformats.org/officeDocument/2006/relationships/oleObject" Target="../embeddings/oleObject_18_3.bin" /><Relationship Id="rId5" Type="http://schemas.openxmlformats.org/officeDocument/2006/relationships/oleObject" Target="../embeddings/oleObject_18_4.bin" /><Relationship Id="rId6" Type="http://schemas.openxmlformats.org/officeDocument/2006/relationships/oleObject" Target="../embeddings/oleObject_18_5.bin" /><Relationship Id="rId7" Type="http://schemas.openxmlformats.org/officeDocument/2006/relationships/oleObject" Target="../embeddings/oleObject_18_6.bin" /><Relationship Id="rId8" Type="http://schemas.openxmlformats.org/officeDocument/2006/relationships/vmlDrawing" Target="../drawings/vmlDrawing3.vml" /><Relationship Id="rId9" Type="http://schemas.openxmlformats.org/officeDocument/2006/relationships/drawing" Target="../drawings/drawing6.xml" /><Relationship Id="rId10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oleObject" Target="../embeddings/oleObject_19_1.bin" /><Relationship Id="rId3" Type="http://schemas.openxmlformats.org/officeDocument/2006/relationships/oleObject" Target="../embeddings/oleObject_19_2.bin" /><Relationship Id="rId4" Type="http://schemas.openxmlformats.org/officeDocument/2006/relationships/oleObject" Target="../embeddings/oleObject_19_3.bin" /><Relationship Id="rId5" Type="http://schemas.openxmlformats.org/officeDocument/2006/relationships/oleObject" Target="../embeddings/oleObject_19_4.bin" /><Relationship Id="rId6" Type="http://schemas.openxmlformats.org/officeDocument/2006/relationships/oleObject" Target="../embeddings/oleObject_19_5.bin" /><Relationship Id="rId7" Type="http://schemas.openxmlformats.org/officeDocument/2006/relationships/vmlDrawing" Target="../drawings/vmlDrawing4.vml" /><Relationship Id="rId8" Type="http://schemas.openxmlformats.org/officeDocument/2006/relationships/drawing" Target="../drawings/drawing7.xml" /><Relationship Id="rId9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D2" sqref="D2"/>
    </sheetView>
  </sheetViews>
  <sheetFormatPr defaultColWidth="11.421875" defaultRowHeight="12.75"/>
  <sheetData>
    <row r="1" ht="12.75">
      <c r="E1" s="77" t="s">
        <v>143</v>
      </c>
    </row>
    <row r="2" ht="12.75">
      <c r="G2" s="77" t="s">
        <v>144</v>
      </c>
    </row>
    <row r="3" ht="12.75">
      <c r="E3" s="77" t="s">
        <v>145</v>
      </c>
    </row>
    <row r="5" spans="1:8" ht="13.5" thickBot="1">
      <c r="A5" s="112" t="s">
        <v>147</v>
      </c>
      <c r="B5" s="113"/>
      <c r="C5" s="114"/>
      <c r="D5" s="114"/>
      <c r="E5" s="114"/>
      <c r="F5" s="114"/>
      <c r="H5" s="77" t="s">
        <v>146</v>
      </c>
    </row>
    <row r="6" spans="1:10" ht="12.75">
      <c r="A6" s="115"/>
      <c r="B6" s="114"/>
      <c r="C6" s="114"/>
      <c r="D6" s="114"/>
      <c r="E6" s="114"/>
      <c r="F6" s="114"/>
      <c r="H6" s="116"/>
      <c r="I6" s="77" t="s">
        <v>149</v>
      </c>
      <c r="J6" s="77"/>
    </row>
    <row r="7" spans="1:10" ht="12.75">
      <c r="A7" s="115" t="s">
        <v>151</v>
      </c>
      <c r="B7" s="114"/>
      <c r="C7" s="114"/>
      <c r="D7" s="114"/>
      <c r="E7" s="114"/>
      <c r="F7" s="114"/>
      <c r="H7" s="117"/>
      <c r="I7" s="77" t="s">
        <v>150</v>
      </c>
      <c r="J7" s="77"/>
    </row>
    <row r="8" spans="1:9" ht="12.75">
      <c r="A8" s="115" t="s">
        <v>218</v>
      </c>
      <c r="B8" s="114"/>
      <c r="C8" s="114"/>
      <c r="D8" s="114"/>
      <c r="E8" s="114"/>
      <c r="F8" s="114"/>
      <c r="H8" s="76"/>
      <c r="I8" s="77" t="s">
        <v>139</v>
      </c>
    </row>
    <row r="9" spans="1:9" ht="12.75">
      <c r="A9" s="115" t="s">
        <v>219</v>
      </c>
      <c r="B9" s="114"/>
      <c r="C9" s="114"/>
      <c r="D9" s="114"/>
      <c r="E9" s="114"/>
      <c r="F9" s="114"/>
      <c r="H9" s="78"/>
      <c r="I9" s="77" t="s">
        <v>140</v>
      </c>
    </row>
    <row r="10" spans="1:9" ht="12.75">
      <c r="A10" s="115" t="s">
        <v>220</v>
      </c>
      <c r="B10" s="114"/>
      <c r="C10" s="114"/>
      <c r="D10" s="114"/>
      <c r="E10" s="114"/>
      <c r="F10" s="114"/>
      <c r="H10" s="79"/>
      <c r="I10" s="77" t="s">
        <v>141</v>
      </c>
    </row>
    <row r="11" spans="1:9" ht="14.25">
      <c r="A11" s="115" t="s">
        <v>221</v>
      </c>
      <c r="B11" s="114"/>
      <c r="C11" s="114"/>
      <c r="D11" s="114"/>
      <c r="E11" s="114"/>
      <c r="F11" s="114"/>
      <c r="H11" s="95"/>
      <c r="I11" s="96" t="s">
        <v>142</v>
      </c>
    </row>
    <row r="12" spans="1:14" ht="14.25">
      <c r="A12" s="115" t="s">
        <v>222</v>
      </c>
      <c r="B12" s="114"/>
      <c r="C12" s="114"/>
      <c r="D12" s="114"/>
      <c r="E12" s="114"/>
      <c r="F12" s="114"/>
      <c r="G12" s="127"/>
      <c r="H12" s="128"/>
      <c r="I12" s="77" t="s">
        <v>148</v>
      </c>
      <c r="J12" s="127"/>
      <c r="K12" s="127"/>
      <c r="L12" s="127"/>
      <c r="M12" s="127"/>
      <c r="N12" s="127"/>
    </row>
    <row r="13" spans="1:14" ht="14.25">
      <c r="A13" s="115" t="s">
        <v>229</v>
      </c>
      <c r="B13" s="114"/>
      <c r="C13" s="114"/>
      <c r="D13" s="114"/>
      <c r="E13" s="114"/>
      <c r="F13" s="114"/>
      <c r="G13" s="127"/>
      <c r="H13" s="127"/>
      <c r="I13" s="127"/>
      <c r="J13" s="127"/>
      <c r="K13" s="127"/>
      <c r="L13" s="127"/>
      <c r="M13" s="127"/>
      <c r="N13" s="127"/>
    </row>
    <row r="14" spans="1:14" ht="14.25">
      <c r="A14" s="115" t="s">
        <v>223</v>
      </c>
      <c r="B14" s="114"/>
      <c r="C14" s="114"/>
      <c r="D14" s="114"/>
      <c r="E14" s="114"/>
      <c r="F14" s="114"/>
      <c r="G14" s="127"/>
      <c r="H14" s="127"/>
      <c r="I14" s="127"/>
      <c r="J14" s="127"/>
      <c r="K14" s="127"/>
      <c r="L14" s="127"/>
      <c r="M14" s="127"/>
      <c r="N14" s="127"/>
    </row>
    <row r="15" spans="1:14" ht="12.75">
      <c r="A15" s="115" t="s">
        <v>217</v>
      </c>
      <c r="B15" s="114"/>
      <c r="C15" s="114"/>
      <c r="D15" s="114"/>
      <c r="E15" s="114"/>
      <c r="F15" s="114"/>
      <c r="G15" s="127"/>
      <c r="H15" s="127"/>
      <c r="I15" s="127"/>
      <c r="J15" s="127"/>
      <c r="K15" s="127"/>
      <c r="L15" s="127"/>
      <c r="M15" s="127"/>
      <c r="N15" s="127"/>
    </row>
    <row r="16" spans="1:14" ht="12.75">
      <c r="A16" s="115" t="s">
        <v>216</v>
      </c>
      <c r="B16" s="114"/>
      <c r="C16" s="114"/>
      <c r="D16" s="114"/>
      <c r="E16" s="114"/>
      <c r="F16" s="114"/>
      <c r="G16" s="127"/>
      <c r="H16" s="127"/>
      <c r="I16" s="127"/>
      <c r="J16" s="127"/>
      <c r="K16" s="127"/>
      <c r="L16" s="127"/>
      <c r="M16" s="127"/>
      <c r="N16" s="127"/>
    </row>
    <row r="17" spans="1:14" ht="14.25">
      <c r="A17" s="115" t="s">
        <v>224</v>
      </c>
      <c r="B17" s="114"/>
      <c r="C17" s="114"/>
      <c r="D17" s="114"/>
      <c r="E17" s="114"/>
      <c r="F17" s="114"/>
      <c r="G17" s="127"/>
      <c r="H17" s="127"/>
      <c r="I17" s="127"/>
      <c r="J17" s="127"/>
      <c r="K17" s="127"/>
      <c r="L17" s="127"/>
      <c r="M17" s="127"/>
      <c r="N17" s="127"/>
    </row>
    <row r="18" spans="1:14" ht="14.25">
      <c r="A18" s="115" t="s">
        <v>225</v>
      </c>
      <c r="B18" s="114"/>
      <c r="C18" s="114"/>
      <c r="D18" s="114"/>
      <c r="E18" s="114"/>
      <c r="F18" s="114"/>
      <c r="G18" s="127"/>
      <c r="H18" s="127"/>
      <c r="I18" s="127"/>
      <c r="J18" s="127"/>
      <c r="K18" s="127"/>
      <c r="L18" s="127"/>
      <c r="M18" s="127"/>
      <c r="N18" s="127"/>
    </row>
    <row r="19" ht="13.5" thickBot="1">
      <c r="A19" s="77"/>
    </row>
    <row r="20" spans="1:11" ht="12.75">
      <c r="A20" s="115" t="s">
        <v>151</v>
      </c>
      <c r="B20" s="114"/>
      <c r="C20" s="114"/>
      <c r="E20" s="118" t="s">
        <v>152</v>
      </c>
      <c r="F20" s="119"/>
      <c r="G20" s="119"/>
      <c r="H20" s="119"/>
      <c r="I20" s="119"/>
      <c r="J20" s="119"/>
      <c r="K20" s="120"/>
    </row>
    <row r="21" spans="1:11" ht="12.75">
      <c r="A21" s="129"/>
      <c r="B21" s="130"/>
      <c r="C21" s="130"/>
      <c r="E21" s="121" t="s">
        <v>226</v>
      </c>
      <c r="F21" s="122"/>
      <c r="G21" s="122"/>
      <c r="H21" s="122"/>
      <c r="I21" s="122"/>
      <c r="J21" s="122"/>
      <c r="K21" s="123"/>
    </row>
    <row r="22" spans="1:11" ht="15.75">
      <c r="A22" s="129"/>
      <c r="B22" s="130"/>
      <c r="C22" s="130"/>
      <c r="E22" s="121" t="s">
        <v>228</v>
      </c>
      <c r="F22" s="122"/>
      <c r="G22" s="122"/>
      <c r="H22" s="122"/>
      <c r="I22" s="122"/>
      <c r="J22" s="122"/>
      <c r="K22" s="123"/>
    </row>
    <row r="23" spans="1:11" ht="13.5" thickBot="1">
      <c r="A23" s="77"/>
      <c r="E23" s="124" t="s">
        <v>227</v>
      </c>
      <c r="F23" s="125"/>
      <c r="G23" s="125"/>
      <c r="H23" s="125"/>
      <c r="I23" s="125"/>
      <c r="J23" s="125"/>
      <c r="K23" s="126"/>
    </row>
    <row r="24" ht="12.75">
      <c r="A24" s="77"/>
    </row>
    <row r="25" spans="1:5" ht="12.75">
      <c r="A25" s="115" t="s">
        <v>218</v>
      </c>
      <c r="B25" s="115"/>
      <c r="C25" s="115"/>
      <c r="D25" s="115"/>
      <c r="E25" s="115"/>
    </row>
    <row r="26" spans="1:3" ht="12.75">
      <c r="A26" s="129"/>
      <c r="B26" s="130"/>
      <c r="C26" s="130"/>
    </row>
    <row r="27" spans="1:3" ht="12.75">
      <c r="A27" s="129"/>
      <c r="B27" s="130"/>
      <c r="C27" s="13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4"/>
  <legacyDrawing r:id="rId13"/>
  <oleObjects>
    <oleObject progId="Equation.DSMT4" shapeId="1237729" r:id="rId1"/>
    <oleObject progId="Equation.DSMT4" shapeId="1252612" r:id="rId2"/>
    <oleObject progId="Equation.DSMT4" shapeId="1264772" r:id="rId3"/>
    <oleObject progId="Equation.DSMT4" shapeId="1267619" r:id="rId4"/>
    <oleObject progId="Equation.DSMT4" shapeId="1323979" r:id="rId5"/>
    <oleObject progId="Equation.DSMT4" shapeId="1379987" r:id="rId6"/>
    <oleObject progId="Equation.DSMT4" shapeId="1381721" r:id="rId7"/>
    <oleObject progId="Equation.DSMT4" shapeId="1384469" r:id="rId8"/>
    <oleObject progId="Equation.DSMT4" shapeId="1390666" r:id="rId9"/>
    <oleObject progId="Equation.DSMT4" shapeId="1392448" r:id="rId10"/>
    <oleObject progId="Equation.DSMT4" shapeId="1420763" r:id="rId11"/>
    <oleObject progId="Equation.DSMT4" shapeId="1423031" r:id="rId1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E1" sqref="E1:F2"/>
    </sheetView>
  </sheetViews>
  <sheetFormatPr defaultColWidth="11.421875" defaultRowHeight="12.75"/>
  <cols>
    <col min="1" max="1" width="5.57421875" style="0" customWidth="1"/>
    <col min="2" max="2" width="6.00390625" style="0" customWidth="1"/>
    <col min="3" max="3" width="8.7109375" style="0" customWidth="1"/>
    <col min="4" max="4" width="11.421875" style="23" customWidth="1"/>
    <col min="5" max="5" width="11.421875" style="30" customWidth="1"/>
    <col min="6" max="6" width="12.7109375" style="0" customWidth="1"/>
    <col min="7" max="7" width="11.421875" style="30" customWidth="1"/>
    <col min="8" max="10" width="11.421875" style="6" customWidth="1"/>
  </cols>
  <sheetData>
    <row r="1" spans="1:6" ht="12.75">
      <c r="A1" s="115" t="s">
        <v>219</v>
      </c>
      <c r="B1" s="114"/>
      <c r="C1" s="114"/>
      <c r="D1" s="114"/>
      <c r="E1" s="114"/>
      <c r="F1" s="114"/>
    </row>
    <row r="2" spans="1:6" ht="14.25">
      <c r="A2" s="115" t="s">
        <v>229</v>
      </c>
      <c r="B2" s="114"/>
      <c r="C2" s="114"/>
      <c r="D2" s="114"/>
      <c r="E2" s="114"/>
      <c r="F2" s="114"/>
    </row>
    <row r="4" spans="1:11" ht="15" thickBot="1">
      <c r="A4" s="18"/>
      <c r="B4" s="19" t="s">
        <v>6</v>
      </c>
      <c r="C4" s="111">
        <v>10</v>
      </c>
      <c r="D4" s="16" t="s">
        <v>5</v>
      </c>
      <c r="E4" s="27" t="s">
        <v>15</v>
      </c>
      <c r="F4" s="62" t="s">
        <v>113</v>
      </c>
      <c r="G4" s="27"/>
      <c r="H4" s="26" t="s">
        <v>18</v>
      </c>
      <c r="I4" s="26" t="s">
        <v>19</v>
      </c>
      <c r="J4" s="62" t="s">
        <v>114</v>
      </c>
      <c r="K4" s="26" t="s">
        <v>115</v>
      </c>
    </row>
    <row r="5" spans="1:13" ht="16.5" thickTop="1">
      <c r="A5" s="10" t="s">
        <v>66</v>
      </c>
      <c r="B5" s="7"/>
      <c r="C5" s="181" t="e">
        <f>'cp-Werte'!H5</f>
        <v>#DIV/0!</v>
      </c>
      <c r="D5" s="175">
        <v>0</v>
      </c>
      <c r="E5" s="157">
        <v>0</v>
      </c>
      <c r="F5" s="31" t="s">
        <v>94</v>
      </c>
      <c r="G5" s="173" t="e">
        <f aca="true" t="shared" si="0" ref="G5:G23">(C5+C6)/2</f>
        <v>#DIV/0!</v>
      </c>
      <c r="H5" s="172">
        <f aca="true" t="shared" si="1" ref="H5:H23">D5-D6</f>
        <v>-4</v>
      </c>
      <c r="I5" s="173">
        <f aca="true" t="shared" si="2" ref="I5:I23">E6-E5</f>
        <v>5.229439728511452</v>
      </c>
      <c r="J5" s="184" t="e">
        <f aca="true" t="shared" si="3" ref="J5:J23">G5*H5/$C$25</f>
        <v>#DIV/0!</v>
      </c>
      <c r="K5" s="184" t="e">
        <f aca="true" t="shared" si="4" ref="K5:K23">G5*I5/$C$25</f>
        <v>#DIV/0!</v>
      </c>
      <c r="M5" s="77" t="s">
        <v>146</v>
      </c>
    </row>
    <row r="6" spans="1:14" ht="15.75">
      <c r="A6" s="11" t="s">
        <v>67</v>
      </c>
      <c r="B6" s="7"/>
      <c r="C6" s="181" t="e">
        <f>'cp-Werte'!H6</f>
        <v>#DIV/0!</v>
      </c>
      <c r="D6" s="176">
        <v>4</v>
      </c>
      <c r="E6" s="157">
        <v>5.229439728511452</v>
      </c>
      <c r="F6" s="31" t="s">
        <v>95</v>
      </c>
      <c r="G6" s="173" t="e">
        <f t="shared" si="0"/>
        <v>#DIV/0!</v>
      </c>
      <c r="H6" s="172">
        <f t="shared" si="1"/>
        <v>-7</v>
      </c>
      <c r="I6" s="173">
        <f t="shared" si="2"/>
        <v>2.8841914853322264</v>
      </c>
      <c r="J6" s="184" t="e">
        <f t="shared" si="3"/>
        <v>#DIV/0!</v>
      </c>
      <c r="K6" s="184" t="e">
        <f t="shared" si="4"/>
        <v>#DIV/0!</v>
      </c>
      <c r="M6" s="116"/>
      <c r="N6" s="77" t="s">
        <v>149</v>
      </c>
    </row>
    <row r="7" spans="1:14" ht="15.75">
      <c r="A7" s="11" t="s">
        <v>68</v>
      </c>
      <c r="B7" s="7"/>
      <c r="C7" s="181" t="e">
        <f>'cp-Werte'!H7</f>
        <v>#DIV/0!</v>
      </c>
      <c r="D7" s="176">
        <v>11</v>
      </c>
      <c r="E7" s="157">
        <v>8.113631213843679</v>
      </c>
      <c r="F7" s="31" t="s">
        <v>96</v>
      </c>
      <c r="G7" s="173" t="e">
        <f t="shared" si="0"/>
        <v>#DIV/0!</v>
      </c>
      <c r="H7" s="172">
        <f t="shared" si="1"/>
        <v>-7</v>
      </c>
      <c r="I7" s="173">
        <f t="shared" si="2"/>
        <v>1.6479950913349164</v>
      </c>
      <c r="J7" s="184" t="e">
        <f t="shared" si="3"/>
        <v>#DIV/0!</v>
      </c>
      <c r="K7" s="184" t="e">
        <f t="shared" si="4"/>
        <v>#DIV/0!</v>
      </c>
      <c r="M7" s="117"/>
      <c r="N7" s="77" t="s">
        <v>150</v>
      </c>
    </row>
    <row r="8" spans="1:14" ht="15.75">
      <c r="A8" s="11" t="s">
        <v>69</v>
      </c>
      <c r="B8" s="7"/>
      <c r="C8" s="181" t="e">
        <f>'cp-Werte'!H8</f>
        <v>#DIV/0!</v>
      </c>
      <c r="D8" s="176">
        <v>18</v>
      </c>
      <c r="E8" s="157">
        <v>9.761626305178595</v>
      </c>
      <c r="F8" s="31" t="s">
        <v>97</v>
      </c>
      <c r="G8" s="173" t="e">
        <f t="shared" si="0"/>
        <v>#DIV/0!</v>
      </c>
      <c r="H8" s="172">
        <f t="shared" si="1"/>
        <v>-14</v>
      </c>
      <c r="I8" s="173">
        <f t="shared" si="2"/>
        <v>1.7134596752939046</v>
      </c>
      <c r="J8" s="184" t="e">
        <f t="shared" si="3"/>
        <v>#DIV/0!</v>
      </c>
      <c r="K8" s="184" t="e">
        <f t="shared" si="4"/>
        <v>#DIV/0!</v>
      </c>
      <c r="M8" s="76"/>
      <c r="N8" s="77" t="s">
        <v>139</v>
      </c>
    </row>
    <row r="9" spans="1:14" ht="15.75">
      <c r="A9" s="11" t="s">
        <v>182</v>
      </c>
      <c r="B9" s="7"/>
      <c r="C9" s="181" t="e">
        <f>'cp-Werte'!H9</f>
        <v>#DIV/0!</v>
      </c>
      <c r="D9" s="176">
        <v>32</v>
      </c>
      <c r="E9" s="157">
        <v>11.4750859804725</v>
      </c>
      <c r="F9" s="31" t="s">
        <v>98</v>
      </c>
      <c r="G9" s="173" t="e">
        <f t="shared" si="0"/>
        <v>#DIV/0!</v>
      </c>
      <c r="H9" s="172">
        <f t="shared" si="1"/>
        <v>-16</v>
      </c>
      <c r="I9" s="173">
        <f t="shared" si="2"/>
        <v>0.5283672983215588</v>
      </c>
      <c r="J9" s="184" t="e">
        <f t="shared" si="3"/>
        <v>#DIV/0!</v>
      </c>
      <c r="K9" s="184" t="e">
        <f t="shared" si="4"/>
        <v>#DIV/0!</v>
      </c>
      <c r="M9" s="78"/>
      <c r="N9" s="77" t="s">
        <v>140</v>
      </c>
    </row>
    <row r="10" spans="1:14" ht="15.75">
      <c r="A10" s="11" t="s">
        <v>70</v>
      </c>
      <c r="B10" s="7"/>
      <c r="C10" s="181" t="e">
        <f>'cp-Werte'!H10</f>
        <v>#DIV/0!</v>
      </c>
      <c r="D10" s="176">
        <v>48</v>
      </c>
      <c r="E10" s="157">
        <v>12.003453278794058</v>
      </c>
      <c r="F10" s="31" t="s">
        <v>99</v>
      </c>
      <c r="G10" s="173" t="e">
        <f t="shared" si="0"/>
        <v>#DIV/0!</v>
      </c>
      <c r="H10" s="172">
        <f t="shared" si="1"/>
        <v>-48</v>
      </c>
      <c r="I10" s="173">
        <f t="shared" si="2"/>
        <v>-2.876715147058487</v>
      </c>
      <c r="J10" s="184" t="e">
        <f t="shared" si="3"/>
        <v>#DIV/0!</v>
      </c>
      <c r="K10" s="184" t="e">
        <f t="shared" si="4"/>
        <v>#DIV/0!</v>
      </c>
      <c r="M10" s="79"/>
      <c r="N10" s="77" t="s">
        <v>141</v>
      </c>
    </row>
    <row r="11" spans="1:14" ht="15.75">
      <c r="A11" s="11" t="s">
        <v>71</v>
      </c>
      <c r="B11" s="7"/>
      <c r="C11" s="181" t="e">
        <f>'cp-Werte'!H11</f>
        <v>#DIV/0!</v>
      </c>
      <c r="D11" s="176">
        <v>96</v>
      </c>
      <c r="E11" s="157">
        <v>9.126738131735571</v>
      </c>
      <c r="F11" s="31" t="s">
        <v>100</v>
      </c>
      <c r="G11" s="173" t="e">
        <f t="shared" si="0"/>
        <v>#DIV/0!</v>
      </c>
      <c r="H11" s="172">
        <f t="shared" si="1"/>
        <v>-16</v>
      </c>
      <c r="I11" s="173">
        <f t="shared" si="2"/>
        <v>-1.7989247063795304</v>
      </c>
      <c r="J11" s="184" t="e">
        <f t="shared" si="3"/>
        <v>#DIV/0!</v>
      </c>
      <c r="K11" s="184" t="e">
        <f t="shared" si="4"/>
        <v>#DIV/0!</v>
      </c>
      <c r="M11" s="95"/>
      <c r="N11" s="96" t="s">
        <v>142</v>
      </c>
    </row>
    <row r="12" spans="1:14" ht="15.75">
      <c r="A12" s="11" t="s">
        <v>72</v>
      </c>
      <c r="B12" s="7"/>
      <c r="C12" s="181" t="e">
        <f>'cp-Werte'!H12</f>
        <v>#DIV/0!</v>
      </c>
      <c r="D12" s="176">
        <v>112</v>
      </c>
      <c r="E12" s="157">
        <v>7.327813425356041</v>
      </c>
      <c r="F12" s="31" t="s">
        <v>101</v>
      </c>
      <c r="G12" s="173" t="e">
        <f t="shared" si="0"/>
        <v>#DIV/0!</v>
      </c>
      <c r="H12" s="172">
        <f t="shared" si="1"/>
        <v>-16</v>
      </c>
      <c r="I12" s="173">
        <f t="shared" si="2"/>
        <v>-2.0815774644110405</v>
      </c>
      <c r="J12" s="184" t="e">
        <f t="shared" si="3"/>
        <v>#DIV/0!</v>
      </c>
      <c r="K12" s="184" t="e">
        <f t="shared" si="4"/>
        <v>#DIV/0!</v>
      </c>
      <c r="M12" s="128"/>
      <c r="N12" s="77" t="s">
        <v>148</v>
      </c>
    </row>
    <row r="13" spans="1:11" ht="15.75">
      <c r="A13" s="11" t="s">
        <v>73</v>
      </c>
      <c r="B13" s="7"/>
      <c r="C13" s="181" t="e">
        <f>'cp-Werte'!H13</f>
        <v>#DIV/0!</v>
      </c>
      <c r="D13" s="176">
        <v>128</v>
      </c>
      <c r="E13" s="157">
        <v>5.246235960945</v>
      </c>
      <c r="F13" s="31" t="s">
        <v>102</v>
      </c>
      <c r="G13" s="173" t="e">
        <f t="shared" si="0"/>
        <v>#DIV/0!</v>
      </c>
      <c r="H13" s="172">
        <f t="shared" si="1"/>
        <v>-16</v>
      </c>
      <c r="I13" s="173">
        <f t="shared" si="2"/>
        <v>-2.350801418001305</v>
      </c>
      <c r="J13" s="184" t="e">
        <f t="shared" si="3"/>
        <v>#DIV/0!</v>
      </c>
      <c r="K13" s="184" t="e">
        <f t="shared" si="4"/>
        <v>#DIV/0!</v>
      </c>
    </row>
    <row r="14" spans="1:11" ht="16.5" thickBot="1">
      <c r="A14" s="12" t="s">
        <v>74</v>
      </c>
      <c r="B14" s="9"/>
      <c r="C14" s="182" t="e">
        <f>'cp-Werte'!H14</f>
        <v>#DIV/0!</v>
      </c>
      <c r="D14" s="177">
        <v>144</v>
      </c>
      <c r="E14" s="178">
        <v>2.8954345429436956</v>
      </c>
      <c r="F14" s="35" t="s">
        <v>103</v>
      </c>
      <c r="G14" s="174" t="e">
        <f t="shared" si="0"/>
        <v>#DIV/0!</v>
      </c>
      <c r="H14" s="170">
        <f t="shared" si="1"/>
        <v>-16</v>
      </c>
      <c r="I14" s="174">
        <f t="shared" si="2"/>
        <v>-3.1474345429445325</v>
      </c>
      <c r="J14" s="185" t="e">
        <f t="shared" si="3"/>
        <v>#DIV/0!</v>
      </c>
      <c r="K14" s="185" t="e">
        <f t="shared" si="4"/>
        <v>#DIV/0!</v>
      </c>
    </row>
    <row r="15" spans="1:11" ht="16.5" thickTop="1">
      <c r="A15" s="32" t="s">
        <v>75</v>
      </c>
      <c r="B15" s="33"/>
      <c r="C15" s="181" t="e">
        <f>'cp-Werte'!H15</f>
        <v>#DIV/0!</v>
      </c>
      <c r="D15" s="175">
        <v>160</v>
      </c>
      <c r="E15" s="179">
        <v>-0.252000000000837</v>
      </c>
      <c r="F15" s="31" t="s">
        <v>104</v>
      </c>
      <c r="G15" s="173" t="e">
        <f t="shared" si="0"/>
        <v>#DIV/0!</v>
      </c>
      <c r="H15" s="172">
        <f t="shared" si="1"/>
        <v>32</v>
      </c>
      <c r="I15" s="173">
        <f t="shared" si="2"/>
        <v>-4.994235960944163</v>
      </c>
      <c r="J15" s="184" t="e">
        <f t="shared" si="3"/>
        <v>#DIV/0!</v>
      </c>
      <c r="K15" s="184" t="e">
        <f t="shared" si="4"/>
        <v>#DIV/0!</v>
      </c>
    </row>
    <row r="16" spans="1:11" ht="15.75">
      <c r="A16" s="11" t="s">
        <v>76</v>
      </c>
      <c r="B16" s="8"/>
      <c r="C16" s="181" t="e">
        <f>'cp-Werte'!H16</f>
        <v>#DIV/0!</v>
      </c>
      <c r="D16" s="176">
        <v>128</v>
      </c>
      <c r="E16" s="157">
        <v>-5.246235960945</v>
      </c>
      <c r="F16" s="31" t="s">
        <v>105</v>
      </c>
      <c r="G16" s="173" t="e">
        <f t="shared" si="0"/>
        <v>#DIV/0!</v>
      </c>
      <c r="H16" s="172">
        <f t="shared" si="1"/>
        <v>16</v>
      </c>
      <c r="I16" s="173">
        <f t="shared" si="2"/>
        <v>-2.0815774644110396</v>
      </c>
      <c r="J16" s="184" t="e">
        <f t="shared" si="3"/>
        <v>#DIV/0!</v>
      </c>
      <c r="K16" s="184" t="e">
        <f t="shared" si="4"/>
        <v>#DIV/0!</v>
      </c>
    </row>
    <row r="17" spans="1:11" ht="15.75">
      <c r="A17" s="11" t="s">
        <v>77</v>
      </c>
      <c r="B17" s="7"/>
      <c r="C17" s="181" t="e">
        <f>'cp-Werte'!H17</f>
        <v>#DIV/0!</v>
      </c>
      <c r="D17" s="176">
        <v>112</v>
      </c>
      <c r="E17" s="180">
        <v>-7.32781342535604</v>
      </c>
      <c r="F17" s="31" t="s">
        <v>106</v>
      </c>
      <c r="G17" s="173" t="e">
        <f t="shared" si="0"/>
        <v>#DIV/0!</v>
      </c>
      <c r="H17" s="172">
        <f t="shared" si="1"/>
        <v>16</v>
      </c>
      <c r="I17" s="173">
        <f t="shared" si="2"/>
        <v>-1.7989247063795295</v>
      </c>
      <c r="J17" s="184" t="e">
        <f t="shared" si="3"/>
        <v>#DIV/0!</v>
      </c>
      <c r="K17" s="184" t="e">
        <f t="shared" si="4"/>
        <v>#DIV/0!</v>
      </c>
    </row>
    <row r="18" spans="1:11" ht="15.75">
      <c r="A18" s="11" t="s">
        <v>78</v>
      </c>
      <c r="B18" s="7"/>
      <c r="C18" s="181" t="e">
        <f>'cp-Werte'!H18</f>
        <v>#DIV/0!</v>
      </c>
      <c r="D18" s="176">
        <v>96</v>
      </c>
      <c r="E18" s="180">
        <v>-9.12673813173557</v>
      </c>
      <c r="F18" s="31" t="s">
        <v>107</v>
      </c>
      <c r="G18" s="173" t="e">
        <f t="shared" si="0"/>
        <v>#DIV/0!</v>
      </c>
      <c r="H18" s="172">
        <f t="shared" si="1"/>
        <v>48</v>
      </c>
      <c r="I18" s="173">
        <f t="shared" si="2"/>
        <v>-2.8767151470585297</v>
      </c>
      <c r="J18" s="184" t="e">
        <f t="shared" si="3"/>
        <v>#DIV/0!</v>
      </c>
      <c r="K18" s="184" t="e">
        <f t="shared" si="4"/>
        <v>#DIV/0!</v>
      </c>
    </row>
    <row r="19" spans="1:11" ht="15.75">
      <c r="A19" s="11" t="s">
        <v>79</v>
      </c>
      <c r="B19" s="7"/>
      <c r="C19" s="181" t="e">
        <f>'cp-Werte'!H19</f>
        <v>#DIV/0!</v>
      </c>
      <c r="D19" s="176">
        <v>48</v>
      </c>
      <c r="E19" s="180">
        <v>-12.0034532787941</v>
      </c>
      <c r="F19" s="31" t="s">
        <v>108</v>
      </c>
      <c r="G19" s="173" t="e">
        <f t="shared" si="0"/>
        <v>#DIV/0!</v>
      </c>
      <c r="H19" s="172">
        <f t="shared" si="1"/>
        <v>16</v>
      </c>
      <c r="I19" s="173">
        <f t="shared" si="2"/>
        <v>0.5283672983215997</v>
      </c>
      <c r="J19" s="184" t="e">
        <f t="shared" si="3"/>
        <v>#DIV/0!</v>
      </c>
      <c r="K19" s="184" t="e">
        <f t="shared" si="4"/>
        <v>#DIV/0!</v>
      </c>
    </row>
    <row r="20" spans="1:11" ht="15.75">
      <c r="A20" s="11" t="s">
        <v>80</v>
      </c>
      <c r="B20" s="7"/>
      <c r="C20" s="181" t="e">
        <f>'cp-Werte'!H20</f>
        <v>#DIV/0!</v>
      </c>
      <c r="D20" s="176">
        <v>32</v>
      </c>
      <c r="E20" s="180">
        <v>-11.4750859804725</v>
      </c>
      <c r="F20" s="31" t="s">
        <v>109</v>
      </c>
      <c r="G20" s="173" t="e">
        <f t="shared" si="0"/>
        <v>#DIV/0!</v>
      </c>
      <c r="H20" s="172">
        <f t="shared" si="1"/>
        <v>14</v>
      </c>
      <c r="I20" s="173">
        <f t="shared" si="2"/>
        <v>1.71345967529391</v>
      </c>
      <c r="J20" s="184" t="e">
        <f t="shared" si="3"/>
        <v>#DIV/0!</v>
      </c>
      <c r="K20" s="184" t="e">
        <f t="shared" si="4"/>
        <v>#DIV/0!</v>
      </c>
    </row>
    <row r="21" spans="1:11" ht="15.75">
      <c r="A21" s="11" t="s">
        <v>81</v>
      </c>
      <c r="B21" s="7"/>
      <c r="C21" s="181" t="e">
        <f>'cp-Werte'!H21</f>
        <v>#DIV/0!</v>
      </c>
      <c r="D21" s="176">
        <v>18</v>
      </c>
      <c r="E21" s="180">
        <v>-9.76162630517859</v>
      </c>
      <c r="F21" s="31" t="s">
        <v>110</v>
      </c>
      <c r="G21" s="173" t="e">
        <f t="shared" si="0"/>
        <v>#DIV/0!</v>
      </c>
      <c r="H21" s="172">
        <f t="shared" si="1"/>
        <v>7</v>
      </c>
      <c r="I21" s="173">
        <f t="shared" si="2"/>
        <v>1.6479950913349093</v>
      </c>
      <c r="J21" s="184" t="e">
        <f t="shared" si="3"/>
        <v>#DIV/0!</v>
      </c>
      <c r="K21" s="184" t="e">
        <f t="shared" si="4"/>
        <v>#DIV/0!</v>
      </c>
    </row>
    <row r="22" spans="1:11" ht="15.75">
      <c r="A22" s="11" t="s">
        <v>82</v>
      </c>
      <c r="B22" s="7"/>
      <c r="C22" s="181" t="e">
        <f>'cp-Werte'!H22</f>
        <v>#DIV/0!</v>
      </c>
      <c r="D22" s="176">
        <v>11</v>
      </c>
      <c r="E22" s="180">
        <v>-8.11363121384368</v>
      </c>
      <c r="F22" s="31" t="s">
        <v>111</v>
      </c>
      <c r="G22" s="173" t="e">
        <f t="shared" si="0"/>
        <v>#DIV/0!</v>
      </c>
      <c r="H22" s="172">
        <f t="shared" si="1"/>
        <v>7</v>
      </c>
      <c r="I22" s="173">
        <f t="shared" si="2"/>
        <v>2.884191485332231</v>
      </c>
      <c r="J22" s="184" t="e">
        <f t="shared" si="3"/>
        <v>#DIV/0!</v>
      </c>
      <c r="K22" s="184" t="e">
        <f t="shared" si="4"/>
        <v>#DIV/0!</v>
      </c>
    </row>
    <row r="23" spans="1:11" ht="15.75">
      <c r="A23" s="11" t="s">
        <v>83</v>
      </c>
      <c r="B23" s="7"/>
      <c r="C23" s="181" t="e">
        <f>'cp-Werte'!H23</f>
        <v>#DIV/0!</v>
      </c>
      <c r="D23" s="176">
        <v>4</v>
      </c>
      <c r="E23" s="180">
        <v>-5.22943972851145</v>
      </c>
      <c r="F23" s="31" t="s">
        <v>112</v>
      </c>
      <c r="G23" s="173" t="e">
        <f t="shared" si="0"/>
        <v>#DIV/0!</v>
      </c>
      <c r="H23" s="172">
        <f t="shared" si="1"/>
        <v>4</v>
      </c>
      <c r="I23" s="173">
        <f t="shared" si="2"/>
        <v>5.22943972851145</v>
      </c>
      <c r="J23" s="184" t="e">
        <f t="shared" si="3"/>
        <v>#DIV/0!</v>
      </c>
      <c r="K23" s="184" t="e">
        <f t="shared" si="4"/>
        <v>#DIV/0!</v>
      </c>
    </row>
    <row r="24" spans="1:11" ht="16.5" thickBot="1">
      <c r="A24" s="12" t="s">
        <v>66</v>
      </c>
      <c r="B24" s="9"/>
      <c r="C24" s="181" t="e">
        <f>'cp-Werte'!H24</f>
        <v>#DIV/0!</v>
      </c>
      <c r="D24" s="177">
        <v>0</v>
      </c>
      <c r="E24" s="178">
        <v>0</v>
      </c>
      <c r="F24" s="35"/>
      <c r="G24" s="37"/>
      <c r="H24" s="24"/>
      <c r="I24" s="37"/>
      <c r="J24" s="60"/>
      <c r="K24" s="61"/>
    </row>
    <row r="25" spans="1:11" ht="13.5" thickTop="1">
      <c r="A25" s="17" t="s">
        <v>21</v>
      </c>
      <c r="B25" s="38" t="s">
        <v>0</v>
      </c>
      <c r="C25" s="183">
        <v>160</v>
      </c>
      <c r="D25" s="39"/>
      <c r="E25" s="34"/>
      <c r="F25" s="40"/>
      <c r="G25" s="39"/>
      <c r="H25" s="39"/>
      <c r="I25" s="41" t="s">
        <v>20</v>
      </c>
      <c r="J25" s="186" t="e">
        <f>SUM(J5:J23)</f>
        <v>#DIV/0!</v>
      </c>
      <c r="K25" s="186" t="e">
        <f>SUM(K5:K23)</f>
        <v>#DIV/0!</v>
      </c>
    </row>
    <row r="26" spans="1:11" ht="14.25">
      <c r="A26" s="14" t="s">
        <v>7</v>
      </c>
      <c r="B26" s="7" t="s">
        <v>8</v>
      </c>
      <c r="C26" s="108">
        <f>'Eingangsgr. vor Versuchsb.'!C21</f>
        <v>20.749999999999993</v>
      </c>
      <c r="D26" s="29"/>
      <c r="E26" s="29"/>
      <c r="F26" s="36"/>
      <c r="G26" s="29"/>
      <c r="H26" s="29"/>
      <c r="I26" s="42" t="s">
        <v>22</v>
      </c>
      <c r="J26" s="187" t="e">
        <f>J25</f>
        <v>#DIV/0!</v>
      </c>
      <c r="K26" s="58"/>
    </row>
    <row r="27" spans="1:11" ht="15">
      <c r="A27" s="13" t="s">
        <v>11</v>
      </c>
      <c r="B27" s="20" t="s">
        <v>12</v>
      </c>
      <c r="C27" s="78">
        <f>'Eingangsgr. vor Versuchsb.'!C19</f>
        <v>1.3279999999999997E-05</v>
      </c>
      <c r="D27" s="4"/>
      <c r="E27" s="28"/>
      <c r="F27" s="1"/>
      <c r="G27" s="28"/>
      <c r="H27" s="4"/>
      <c r="I27" s="42" t="s">
        <v>23</v>
      </c>
      <c r="J27" s="58"/>
      <c r="K27" s="158" t="e">
        <f>K25</f>
        <v>#DIV/0!</v>
      </c>
    </row>
    <row r="28" spans="1:11" ht="14.25">
      <c r="A28" s="14" t="s">
        <v>13</v>
      </c>
      <c r="B28" s="20"/>
      <c r="C28" s="79">
        <v>250000</v>
      </c>
      <c r="D28" s="4"/>
      <c r="E28" s="28"/>
      <c r="F28" s="1"/>
      <c r="G28" s="28"/>
      <c r="H28" s="4"/>
      <c r="I28" s="42" t="s">
        <v>24</v>
      </c>
      <c r="J28" s="158" t="e">
        <f>J26*COS($C$4*PI()/180)-K27*SIN($C$4*PI()/180)</f>
        <v>#DIV/0!</v>
      </c>
      <c r="K28" s="43"/>
    </row>
    <row r="29" spans="1:11" ht="14.25">
      <c r="A29" s="14" t="s">
        <v>3</v>
      </c>
      <c r="B29" s="8" t="s">
        <v>14</v>
      </c>
      <c r="C29" s="108">
        <f>'Eingangsgr. vor Versuchsb.'!C22</f>
        <v>0</v>
      </c>
      <c r="D29" s="4"/>
      <c r="E29" s="28"/>
      <c r="F29" s="1"/>
      <c r="G29" s="28"/>
      <c r="H29" s="4"/>
      <c r="I29" s="42" t="s">
        <v>25</v>
      </c>
      <c r="J29" s="43"/>
      <c r="K29" s="158" t="e">
        <f>J26*SIN($C$4*PI()/180)+K27*COS($C$4*PI()/180)</f>
        <v>#DIV/0!</v>
      </c>
    </row>
    <row r="30" spans="1:11" ht="12.75">
      <c r="A30" s="14"/>
      <c r="B30" s="20"/>
      <c r="C30" s="2"/>
      <c r="D30" s="5"/>
      <c r="E30" s="29"/>
      <c r="F30" s="2"/>
      <c r="G30" s="29"/>
      <c r="H30" s="5"/>
      <c r="I30" s="5"/>
      <c r="J30" s="58"/>
      <c r="K30" s="5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:F2"/>
    </sheetView>
  </sheetViews>
  <sheetFormatPr defaultColWidth="11.421875" defaultRowHeight="12.75"/>
  <cols>
    <col min="1" max="1" width="5.57421875" style="0" customWidth="1"/>
    <col min="2" max="2" width="6.00390625" style="0" customWidth="1"/>
    <col min="3" max="3" width="8.7109375" style="0" customWidth="1"/>
    <col min="4" max="4" width="11.421875" style="23" customWidth="1"/>
    <col min="5" max="5" width="11.421875" style="30" customWidth="1"/>
    <col min="6" max="6" width="12.7109375" style="0" customWidth="1"/>
    <col min="7" max="7" width="11.421875" style="30" customWidth="1"/>
    <col min="8" max="10" width="11.421875" style="6" customWidth="1"/>
  </cols>
  <sheetData>
    <row r="1" spans="1:6" ht="12.75">
      <c r="A1" s="115" t="s">
        <v>219</v>
      </c>
      <c r="B1" s="114"/>
      <c r="C1" s="114"/>
      <c r="D1" s="114"/>
      <c r="E1" s="114"/>
      <c r="F1" s="114"/>
    </row>
    <row r="2" spans="1:6" ht="14.25">
      <c r="A2" s="115" t="s">
        <v>229</v>
      </c>
      <c r="B2" s="114"/>
      <c r="C2" s="114"/>
      <c r="D2" s="114"/>
      <c r="E2" s="114"/>
      <c r="F2" s="114"/>
    </row>
    <row r="4" spans="1:11" ht="15" thickBot="1">
      <c r="A4" s="18"/>
      <c r="B4" s="19" t="s">
        <v>6</v>
      </c>
      <c r="C4" s="111">
        <v>15</v>
      </c>
      <c r="D4" s="16" t="s">
        <v>5</v>
      </c>
      <c r="E4" s="27" t="s">
        <v>15</v>
      </c>
      <c r="F4" s="62" t="s">
        <v>113</v>
      </c>
      <c r="G4" s="27"/>
      <c r="H4" s="26" t="s">
        <v>18</v>
      </c>
      <c r="I4" s="26" t="s">
        <v>19</v>
      </c>
      <c r="J4" s="62" t="s">
        <v>114</v>
      </c>
      <c r="K4" s="26" t="s">
        <v>115</v>
      </c>
    </row>
    <row r="5" spans="1:13" ht="16.5" thickTop="1">
      <c r="A5" s="10" t="s">
        <v>66</v>
      </c>
      <c r="B5" s="7"/>
      <c r="C5" s="181" t="e">
        <f>'cp-Werte'!I5</f>
        <v>#DIV/0!</v>
      </c>
      <c r="D5" s="175">
        <v>0</v>
      </c>
      <c r="E5" s="157">
        <v>0</v>
      </c>
      <c r="F5" s="31" t="s">
        <v>94</v>
      </c>
      <c r="G5" s="173" t="e">
        <f aca="true" t="shared" si="0" ref="G5:G23">(C5+C6)/2</f>
        <v>#DIV/0!</v>
      </c>
      <c r="H5" s="172">
        <f aca="true" t="shared" si="1" ref="H5:H23">D5-D6</f>
        <v>-4</v>
      </c>
      <c r="I5" s="173">
        <f aca="true" t="shared" si="2" ref="I5:I23">E6-E5</f>
        <v>5.229439728511452</v>
      </c>
      <c r="J5" s="184" t="e">
        <f aca="true" t="shared" si="3" ref="J5:J23">G5*H5/$C$25</f>
        <v>#DIV/0!</v>
      </c>
      <c r="K5" s="184" t="e">
        <f aca="true" t="shared" si="4" ref="K5:K23">G5*I5/$C$25</f>
        <v>#DIV/0!</v>
      </c>
      <c r="M5" s="77" t="s">
        <v>146</v>
      </c>
    </row>
    <row r="6" spans="1:14" ht="15.75">
      <c r="A6" s="11" t="s">
        <v>67</v>
      </c>
      <c r="B6" s="7"/>
      <c r="C6" s="181" t="e">
        <f>'cp-Werte'!I6</f>
        <v>#DIV/0!</v>
      </c>
      <c r="D6" s="176">
        <v>4</v>
      </c>
      <c r="E6" s="157">
        <v>5.229439728511452</v>
      </c>
      <c r="F6" s="31" t="s">
        <v>95</v>
      </c>
      <c r="G6" s="173" t="e">
        <f t="shared" si="0"/>
        <v>#DIV/0!</v>
      </c>
      <c r="H6" s="172">
        <f t="shared" si="1"/>
        <v>-7</v>
      </c>
      <c r="I6" s="173">
        <f t="shared" si="2"/>
        <v>2.8841914853322264</v>
      </c>
      <c r="J6" s="184" t="e">
        <f t="shared" si="3"/>
        <v>#DIV/0!</v>
      </c>
      <c r="K6" s="184" t="e">
        <f t="shared" si="4"/>
        <v>#DIV/0!</v>
      </c>
      <c r="M6" s="116"/>
      <c r="N6" s="77" t="s">
        <v>149</v>
      </c>
    </row>
    <row r="7" spans="1:14" ht="15.75">
      <c r="A7" s="11" t="s">
        <v>68</v>
      </c>
      <c r="B7" s="7"/>
      <c r="C7" s="181" t="e">
        <f>'cp-Werte'!I7</f>
        <v>#DIV/0!</v>
      </c>
      <c r="D7" s="176">
        <v>11</v>
      </c>
      <c r="E7" s="157">
        <v>8.113631213843679</v>
      </c>
      <c r="F7" s="31" t="s">
        <v>96</v>
      </c>
      <c r="G7" s="173" t="e">
        <f t="shared" si="0"/>
        <v>#DIV/0!</v>
      </c>
      <c r="H7" s="172">
        <f t="shared" si="1"/>
        <v>-7</v>
      </c>
      <c r="I7" s="173">
        <f t="shared" si="2"/>
        <v>1.6479950913349164</v>
      </c>
      <c r="J7" s="184" t="e">
        <f t="shared" si="3"/>
        <v>#DIV/0!</v>
      </c>
      <c r="K7" s="184" t="e">
        <f t="shared" si="4"/>
        <v>#DIV/0!</v>
      </c>
      <c r="M7" s="117"/>
      <c r="N7" s="77" t="s">
        <v>150</v>
      </c>
    </row>
    <row r="8" spans="1:14" ht="15.75">
      <c r="A8" s="11" t="s">
        <v>69</v>
      </c>
      <c r="B8" s="7"/>
      <c r="C8" s="181" t="e">
        <f>'cp-Werte'!I8</f>
        <v>#DIV/0!</v>
      </c>
      <c r="D8" s="176">
        <v>18</v>
      </c>
      <c r="E8" s="157">
        <v>9.761626305178595</v>
      </c>
      <c r="F8" s="31" t="s">
        <v>97</v>
      </c>
      <c r="G8" s="173" t="e">
        <f t="shared" si="0"/>
        <v>#DIV/0!</v>
      </c>
      <c r="H8" s="172">
        <f t="shared" si="1"/>
        <v>-14</v>
      </c>
      <c r="I8" s="173">
        <f t="shared" si="2"/>
        <v>1.7134596752939046</v>
      </c>
      <c r="J8" s="184" t="e">
        <f t="shared" si="3"/>
        <v>#DIV/0!</v>
      </c>
      <c r="K8" s="184" t="e">
        <f t="shared" si="4"/>
        <v>#DIV/0!</v>
      </c>
      <c r="M8" s="76"/>
      <c r="N8" s="77" t="s">
        <v>139</v>
      </c>
    </row>
    <row r="9" spans="1:14" ht="15.75">
      <c r="A9" s="11" t="s">
        <v>182</v>
      </c>
      <c r="B9" s="7"/>
      <c r="C9" s="181" t="e">
        <f>'cp-Werte'!I9</f>
        <v>#DIV/0!</v>
      </c>
      <c r="D9" s="176">
        <v>32</v>
      </c>
      <c r="E9" s="157">
        <v>11.4750859804725</v>
      </c>
      <c r="F9" s="31" t="s">
        <v>98</v>
      </c>
      <c r="G9" s="173" t="e">
        <f t="shared" si="0"/>
        <v>#DIV/0!</v>
      </c>
      <c r="H9" s="172">
        <f t="shared" si="1"/>
        <v>-16</v>
      </c>
      <c r="I9" s="173">
        <f t="shared" si="2"/>
        <v>0.5283672983215588</v>
      </c>
      <c r="J9" s="184" t="e">
        <f t="shared" si="3"/>
        <v>#DIV/0!</v>
      </c>
      <c r="K9" s="184" t="e">
        <f t="shared" si="4"/>
        <v>#DIV/0!</v>
      </c>
      <c r="M9" s="78"/>
      <c r="N9" s="77" t="s">
        <v>140</v>
      </c>
    </row>
    <row r="10" spans="1:14" ht="15.75">
      <c r="A10" s="11" t="s">
        <v>70</v>
      </c>
      <c r="B10" s="7"/>
      <c r="C10" s="181" t="e">
        <f>'cp-Werte'!I10</f>
        <v>#DIV/0!</v>
      </c>
      <c r="D10" s="176">
        <v>48</v>
      </c>
      <c r="E10" s="157">
        <v>12.003453278794058</v>
      </c>
      <c r="F10" s="31" t="s">
        <v>99</v>
      </c>
      <c r="G10" s="173" t="e">
        <f t="shared" si="0"/>
        <v>#DIV/0!</v>
      </c>
      <c r="H10" s="172">
        <f t="shared" si="1"/>
        <v>-48</v>
      </c>
      <c r="I10" s="173">
        <f t="shared" si="2"/>
        <v>-2.876715147058487</v>
      </c>
      <c r="J10" s="184" t="e">
        <f t="shared" si="3"/>
        <v>#DIV/0!</v>
      </c>
      <c r="K10" s="184" t="e">
        <f t="shared" si="4"/>
        <v>#DIV/0!</v>
      </c>
      <c r="M10" s="79"/>
      <c r="N10" s="77" t="s">
        <v>141</v>
      </c>
    </row>
    <row r="11" spans="1:14" ht="15.75">
      <c r="A11" s="11" t="s">
        <v>71</v>
      </c>
      <c r="B11" s="7"/>
      <c r="C11" s="181" t="e">
        <f>'cp-Werte'!I11</f>
        <v>#DIV/0!</v>
      </c>
      <c r="D11" s="176">
        <v>96</v>
      </c>
      <c r="E11" s="157">
        <v>9.126738131735571</v>
      </c>
      <c r="F11" s="31" t="s">
        <v>100</v>
      </c>
      <c r="G11" s="173" t="e">
        <f t="shared" si="0"/>
        <v>#DIV/0!</v>
      </c>
      <c r="H11" s="172">
        <f t="shared" si="1"/>
        <v>-16</v>
      </c>
      <c r="I11" s="173">
        <f t="shared" si="2"/>
        <v>-1.7989247063795304</v>
      </c>
      <c r="J11" s="184" t="e">
        <f t="shared" si="3"/>
        <v>#DIV/0!</v>
      </c>
      <c r="K11" s="184" t="e">
        <f t="shared" si="4"/>
        <v>#DIV/0!</v>
      </c>
      <c r="M11" s="95"/>
      <c r="N11" s="96" t="s">
        <v>142</v>
      </c>
    </row>
    <row r="12" spans="1:14" ht="15.75">
      <c r="A12" s="11" t="s">
        <v>72</v>
      </c>
      <c r="B12" s="7"/>
      <c r="C12" s="181" t="e">
        <f>'cp-Werte'!I12</f>
        <v>#DIV/0!</v>
      </c>
      <c r="D12" s="176">
        <v>112</v>
      </c>
      <c r="E12" s="157">
        <v>7.327813425356041</v>
      </c>
      <c r="F12" s="31" t="s">
        <v>101</v>
      </c>
      <c r="G12" s="173" t="e">
        <f t="shared" si="0"/>
        <v>#DIV/0!</v>
      </c>
      <c r="H12" s="172">
        <f t="shared" si="1"/>
        <v>-16</v>
      </c>
      <c r="I12" s="173">
        <f t="shared" si="2"/>
        <v>-2.0815774644110405</v>
      </c>
      <c r="J12" s="184" t="e">
        <f t="shared" si="3"/>
        <v>#DIV/0!</v>
      </c>
      <c r="K12" s="184" t="e">
        <f t="shared" si="4"/>
        <v>#DIV/0!</v>
      </c>
      <c r="M12" s="128"/>
      <c r="N12" s="77" t="s">
        <v>148</v>
      </c>
    </row>
    <row r="13" spans="1:11" ht="15.75">
      <c r="A13" s="11" t="s">
        <v>73</v>
      </c>
      <c r="B13" s="7"/>
      <c r="C13" s="181" t="e">
        <f>'cp-Werte'!I13</f>
        <v>#DIV/0!</v>
      </c>
      <c r="D13" s="176">
        <v>128</v>
      </c>
      <c r="E13" s="157">
        <v>5.246235960945</v>
      </c>
      <c r="F13" s="31" t="s">
        <v>102</v>
      </c>
      <c r="G13" s="173" t="e">
        <f t="shared" si="0"/>
        <v>#DIV/0!</v>
      </c>
      <c r="H13" s="172">
        <f t="shared" si="1"/>
        <v>-16</v>
      </c>
      <c r="I13" s="173">
        <f t="shared" si="2"/>
        <v>-2.350801418001305</v>
      </c>
      <c r="J13" s="184" t="e">
        <f t="shared" si="3"/>
        <v>#DIV/0!</v>
      </c>
      <c r="K13" s="184" t="e">
        <f t="shared" si="4"/>
        <v>#DIV/0!</v>
      </c>
    </row>
    <row r="14" spans="1:11" ht="16.5" thickBot="1">
      <c r="A14" s="12" t="s">
        <v>74</v>
      </c>
      <c r="B14" s="9"/>
      <c r="C14" s="182" t="e">
        <f>'cp-Werte'!I14</f>
        <v>#DIV/0!</v>
      </c>
      <c r="D14" s="177">
        <v>144</v>
      </c>
      <c r="E14" s="178">
        <v>2.8954345429436956</v>
      </c>
      <c r="F14" s="35" t="s">
        <v>103</v>
      </c>
      <c r="G14" s="174" t="e">
        <f t="shared" si="0"/>
        <v>#DIV/0!</v>
      </c>
      <c r="H14" s="170">
        <f t="shared" si="1"/>
        <v>-16</v>
      </c>
      <c r="I14" s="174">
        <f t="shared" si="2"/>
        <v>-3.1474345429445325</v>
      </c>
      <c r="J14" s="185" t="e">
        <f t="shared" si="3"/>
        <v>#DIV/0!</v>
      </c>
      <c r="K14" s="185" t="e">
        <f t="shared" si="4"/>
        <v>#DIV/0!</v>
      </c>
    </row>
    <row r="15" spans="1:11" ht="16.5" thickTop="1">
      <c r="A15" s="32" t="s">
        <v>75</v>
      </c>
      <c r="B15" s="33"/>
      <c r="C15" s="181" t="e">
        <f>'cp-Werte'!I15</f>
        <v>#DIV/0!</v>
      </c>
      <c r="D15" s="175">
        <v>160</v>
      </c>
      <c r="E15" s="179">
        <v>-0.252000000000837</v>
      </c>
      <c r="F15" s="31" t="s">
        <v>104</v>
      </c>
      <c r="G15" s="173" t="e">
        <f t="shared" si="0"/>
        <v>#DIV/0!</v>
      </c>
      <c r="H15" s="172">
        <f t="shared" si="1"/>
        <v>32</v>
      </c>
      <c r="I15" s="173">
        <f t="shared" si="2"/>
        <v>-4.994235960944163</v>
      </c>
      <c r="J15" s="184" t="e">
        <f t="shared" si="3"/>
        <v>#DIV/0!</v>
      </c>
      <c r="K15" s="184" t="e">
        <f t="shared" si="4"/>
        <v>#DIV/0!</v>
      </c>
    </row>
    <row r="16" spans="1:11" ht="15.75">
      <c r="A16" s="11" t="s">
        <v>76</v>
      </c>
      <c r="B16" s="8"/>
      <c r="C16" s="181" t="e">
        <f>'cp-Werte'!I16</f>
        <v>#DIV/0!</v>
      </c>
      <c r="D16" s="176">
        <v>128</v>
      </c>
      <c r="E16" s="157">
        <v>-5.246235960945</v>
      </c>
      <c r="F16" s="31" t="s">
        <v>105</v>
      </c>
      <c r="G16" s="173" t="e">
        <f t="shared" si="0"/>
        <v>#DIV/0!</v>
      </c>
      <c r="H16" s="172">
        <f t="shared" si="1"/>
        <v>16</v>
      </c>
      <c r="I16" s="173">
        <f t="shared" si="2"/>
        <v>-2.0815774644110396</v>
      </c>
      <c r="J16" s="184" t="e">
        <f t="shared" si="3"/>
        <v>#DIV/0!</v>
      </c>
      <c r="K16" s="184" t="e">
        <f t="shared" si="4"/>
        <v>#DIV/0!</v>
      </c>
    </row>
    <row r="17" spans="1:11" ht="15.75">
      <c r="A17" s="11" t="s">
        <v>77</v>
      </c>
      <c r="B17" s="7"/>
      <c r="C17" s="181" t="e">
        <f>'cp-Werte'!I17</f>
        <v>#DIV/0!</v>
      </c>
      <c r="D17" s="176">
        <v>112</v>
      </c>
      <c r="E17" s="180">
        <v>-7.32781342535604</v>
      </c>
      <c r="F17" s="31" t="s">
        <v>106</v>
      </c>
      <c r="G17" s="173" t="e">
        <f t="shared" si="0"/>
        <v>#DIV/0!</v>
      </c>
      <c r="H17" s="172">
        <f t="shared" si="1"/>
        <v>16</v>
      </c>
      <c r="I17" s="173">
        <f t="shared" si="2"/>
        <v>-1.7989247063795295</v>
      </c>
      <c r="J17" s="184" t="e">
        <f t="shared" si="3"/>
        <v>#DIV/0!</v>
      </c>
      <c r="K17" s="184" t="e">
        <f t="shared" si="4"/>
        <v>#DIV/0!</v>
      </c>
    </row>
    <row r="18" spans="1:11" ht="15.75">
      <c r="A18" s="11" t="s">
        <v>78</v>
      </c>
      <c r="B18" s="7"/>
      <c r="C18" s="181" t="e">
        <f>'cp-Werte'!I18</f>
        <v>#DIV/0!</v>
      </c>
      <c r="D18" s="176">
        <v>96</v>
      </c>
      <c r="E18" s="180">
        <v>-9.12673813173557</v>
      </c>
      <c r="F18" s="31" t="s">
        <v>107</v>
      </c>
      <c r="G18" s="173" t="e">
        <f t="shared" si="0"/>
        <v>#DIV/0!</v>
      </c>
      <c r="H18" s="172">
        <f t="shared" si="1"/>
        <v>48</v>
      </c>
      <c r="I18" s="173">
        <f t="shared" si="2"/>
        <v>-2.8767151470585297</v>
      </c>
      <c r="J18" s="184" t="e">
        <f t="shared" si="3"/>
        <v>#DIV/0!</v>
      </c>
      <c r="K18" s="184" t="e">
        <f t="shared" si="4"/>
        <v>#DIV/0!</v>
      </c>
    </row>
    <row r="19" spans="1:11" ht="15.75">
      <c r="A19" s="11" t="s">
        <v>79</v>
      </c>
      <c r="B19" s="7"/>
      <c r="C19" s="181" t="e">
        <f>'cp-Werte'!I19</f>
        <v>#DIV/0!</v>
      </c>
      <c r="D19" s="176">
        <v>48</v>
      </c>
      <c r="E19" s="180">
        <v>-12.0034532787941</v>
      </c>
      <c r="F19" s="31" t="s">
        <v>108</v>
      </c>
      <c r="G19" s="173" t="e">
        <f t="shared" si="0"/>
        <v>#DIV/0!</v>
      </c>
      <c r="H19" s="172">
        <f t="shared" si="1"/>
        <v>16</v>
      </c>
      <c r="I19" s="173">
        <f t="shared" si="2"/>
        <v>0.5283672983215997</v>
      </c>
      <c r="J19" s="184" t="e">
        <f t="shared" si="3"/>
        <v>#DIV/0!</v>
      </c>
      <c r="K19" s="184" t="e">
        <f t="shared" si="4"/>
        <v>#DIV/0!</v>
      </c>
    </row>
    <row r="20" spans="1:11" ht="15.75">
      <c r="A20" s="11" t="s">
        <v>80</v>
      </c>
      <c r="B20" s="7"/>
      <c r="C20" s="181" t="e">
        <f>'cp-Werte'!I20</f>
        <v>#DIV/0!</v>
      </c>
      <c r="D20" s="176">
        <v>32</v>
      </c>
      <c r="E20" s="180">
        <v>-11.4750859804725</v>
      </c>
      <c r="F20" s="31" t="s">
        <v>109</v>
      </c>
      <c r="G20" s="173" t="e">
        <f t="shared" si="0"/>
        <v>#DIV/0!</v>
      </c>
      <c r="H20" s="172">
        <f t="shared" si="1"/>
        <v>14</v>
      </c>
      <c r="I20" s="173">
        <f t="shared" si="2"/>
        <v>1.71345967529391</v>
      </c>
      <c r="J20" s="184" t="e">
        <f t="shared" si="3"/>
        <v>#DIV/0!</v>
      </c>
      <c r="K20" s="184" t="e">
        <f t="shared" si="4"/>
        <v>#DIV/0!</v>
      </c>
    </row>
    <row r="21" spans="1:11" ht="15.75">
      <c r="A21" s="11" t="s">
        <v>81</v>
      </c>
      <c r="B21" s="7"/>
      <c r="C21" s="181" t="e">
        <f>'cp-Werte'!I21</f>
        <v>#DIV/0!</v>
      </c>
      <c r="D21" s="176">
        <v>18</v>
      </c>
      <c r="E21" s="180">
        <v>-9.76162630517859</v>
      </c>
      <c r="F21" s="31" t="s">
        <v>110</v>
      </c>
      <c r="G21" s="173" t="e">
        <f t="shared" si="0"/>
        <v>#DIV/0!</v>
      </c>
      <c r="H21" s="172">
        <f t="shared" si="1"/>
        <v>7</v>
      </c>
      <c r="I21" s="173">
        <f t="shared" si="2"/>
        <v>1.6479950913349093</v>
      </c>
      <c r="J21" s="184" t="e">
        <f t="shared" si="3"/>
        <v>#DIV/0!</v>
      </c>
      <c r="K21" s="184" t="e">
        <f t="shared" si="4"/>
        <v>#DIV/0!</v>
      </c>
    </row>
    <row r="22" spans="1:11" ht="15.75">
      <c r="A22" s="11" t="s">
        <v>82</v>
      </c>
      <c r="B22" s="7"/>
      <c r="C22" s="181" t="e">
        <f>'cp-Werte'!I22</f>
        <v>#DIV/0!</v>
      </c>
      <c r="D22" s="176">
        <v>11</v>
      </c>
      <c r="E22" s="180">
        <v>-8.11363121384368</v>
      </c>
      <c r="F22" s="31" t="s">
        <v>111</v>
      </c>
      <c r="G22" s="173" t="e">
        <f t="shared" si="0"/>
        <v>#DIV/0!</v>
      </c>
      <c r="H22" s="172">
        <f t="shared" si="1"/>
        <v>7</v>
      </c>
      <c r="I22" s="173">
        <f t="shared" si="2"/>
        <v>2.884191485332231</v>
      </c>
      <c r="J22" s="184" t="e">
        <f t="shared" si="3"/>
        <v>#DIV/0!</v>
      </c>
      <c r="K22" s="184" t="e">
        <f t="shared" si="4"/>
        <v>#DIV/0!</v>
      </c>
    </row>
    <row r="23" spans="1:11" ht="15.75">
      <c r="A23" s="11" t="s">
        <v>83</v>
      </c>
      <c r="B23" s="7"/>
      <c r="C23" s="181" t="e">
        <f>'cp-Werte'!I23</f>
        <v>#DIV/0!</v>
      </c>
      <c r="D23" s="176">
        <v>4</v>
      </c>
      <c r="E23" s="180">
        <v>-5.22943972851145</v>
      </c>
      <c r="F23" s="31" t="s">
        <v>112</v>
      </c>
      <c r="G23" s="173" t="e">
        <f t="shared" si="0"/>
        <v>#DIV/0!</v>
      </c>
      <c r="H23" s="172">
        <f t="shared" si="1"/>
        <v>4</v>
      </c>
      <c r="I23" s="173">
        <f t="shared" si="2"/>
        <v>5.22943972851145</v>
      </c>
      <c r="J23" s="184" t="e">
        <f t="shared" si="3"/>
        <v>#DIV/0!</v>
      </c>
      <c r="K23" s="184" t="e">
        <f t="shared" si="4"/>
        <v>#DIV/0!</v>
      </c>
    </row>
    <row r="24" spans="1:11" ht="16.5" thickBot="1">
      <c r="A24" s="12" t="s">
        <v>66</v>
      </c>
      <c r="B24" s="9"/>
      <c r="C24" s="181" t="e">
        <f>'cp-Werte'!I24</f>
        <v>#DIV/0!</v>
      </c>
      <c r="D24" s="177">
        <v>0</v>
      </c>
      <c r="E24" s="178">
        <v>0</v>
      </c>
      <c r="F24" s="35"/>
      <c r="G24" s="37"/>
      <c r="H24" s="24"/>
      <c r="I24" s="37"/>
      <c r="J24" s="60"/>
      <c r="K24" s="61"/>
    </row>
    <row r="25" spans="1:11" ht="13.5" thickTop="1">
      <c r="A25" s="17" t="s">
        <v>21</v>
      </c>
      <c r="B25" s="38" t="s">
        <v>0</v>
      </c>
      <c r="C25" s="183">
        <v>160</v>
      </c>
      <c r="D25" s="39"/>
      <c r="E25" s="34"/>
      <c r="F25" s="40"/>
      <c r="G25" s="39"/>
      <c r="H25" s="39"/>
      <c r="I25" s="41" t="s">
        <v>20</v>
      </c>
      <c r="J25" s="186" t="e">
        <f>SUM(J5:J23)</f>
        <v>#DIV/0!</v>
      </c>
      <c r="K25" s="186" t="e">
        <f>SUM(K5:K23)</f>
        <v>#DIV/0!</v>
      </c>
    </row>
    <row r="26" spans="1:11" ht="14.25">
      <c r="A26" s="14" t="s">
        <v>7</v>
      </c>
      <c r="B26" s="7" t="s">
        <v>8</v>
      </c>
      <c r="C26" s="108">
        <f>'Eingangsgr. vor Versuchsb.'!C21</f>
        <v>20.749999999999993</v>
      </c>
      <c r="D26" s="29"/>
      <c r="E26" s="29"/>
      <c r="F26" s="36"/>
      <c r="G26" s="29"/>
      <c r="H26" s="29"/>
      <c r="I26" s="42" t="s">
        <v>22</v>
      </c>
      <c r="J26" s="187" t="e">
        <f>J25</f>
        <v>#DIV/0!</v>
      </c>
      <c r="K26" s="58"/>
    </row>
    <row r="27" spans="1:11" ht="15">
      <c r="A27" s="13" t="s">
        <v>11</v>
      </c>
      <c r="B27" s="20" t="s">
        <v>12</v>
      </c>
      <c r="C27" s="78">
        <f>'Eingangsgr. vor Versuchsb.'!C19</f>
        <v>1.3279999999999997E-05</v>
      </c>
      <c r="D27" s="4"/>
      <c r="E27" s="28"/>
      <c r="F27" s="1"/>
      <c r="G27" s="28"/>
      <c r="H27" s="4"/>
      <c r="I27" s="42" t="s">
        <v>23</v>
      </c>
      <c r="J27" s="58"/>
      <c r="K27" s="158" t="e">
        <f>K25</f>
        <v>#DIV/0!</v>
      </c>
    </row>
    <row r="28" spans="1:11" ht="14.25">
      <c r="A28" s="14" t="s">
        <v>13</v>
      </c>
      <c r="B28" s="20"/>
      <c r="C28" s="79">
        <v>250000</v>
      </c>
      <c r="D28" s="4"/>
      <c r="E28" s="28"/>
      <c r="F28" s="1"/>
      <c r="G28" s="28"/>
      <c r="H28" s="4"/>
      <c r="I28" s="42" t="s">
        <v>24</v>
      </c>
      <c r="J28" s="158" t="e">
        <f>J26*COS($C$4*PI()/180)-K27*SIN($C$4*PI()/180)</f>
        <v>#DIV/0!</v>
      </c>
      <c r="K28" s="43"/>
    </row>
    <row r="29" spans="1:11" ht="14.25">
      <c r="A29" s="14" t="s">
        <v>3</v>
      </c>
      <c r="B29" s="8" t="s">
        <v>14</v>
      </c>
      <c r="C29" s="108">
        <f>'Eingangsgr. vor Versuchsb.'!C22</f>
        <v>0</v>
      </c>
      <c r="D29" s="4"/>
      <c r="E29" s="28"/>
      <c r="F29" s="1"/>
      <c r="G29" s="28"/>
      <c r="H29" s="4"/>
      <c r="I29" s="42" t="s">
        <v>25</v>
      </c>
      <c r="J29" s="43"/>
      <c r="K29" s="158" t="e">
        <f>J26*SIN($C$4*PI()/180)+K27*COS($C$4*PI()/180)</f>
        <v>#DIV/0!</v>
      </c>
    </row>
    <row r="30" spans="1:11" ht="12.75">
      <c r="A30" s="14"/>
      <c r="B30" s="20"/>
      <c r="C30" s="2"/>
      <c r="D30" s="5"/>
      <c r="E30" s="29"/>
      <c r="F30" s="2"/>
      <c r="G30" s="29"/>
      <c r="H30" s="5"/>
      <c r="I30" s="5"/>
      <c r="J30" s="58"/>
      <c r="K30" s="5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:F2"/>
    </sheetView>
  </sheetViews>
  <sheetFormatPr defaultColWidth="11.421875" defaultRowHeight="12.75"/>
  <cols>
    <col min="1" max="1" width="5.57421875" style="0" customWidth="1"/>
    <col min="2" max="2" width="6.00390625" style="0" customWidth="1"/>
    <col min="3" max="3" width="8.7109375" style="0" customWidth="1"/>
    <col min="4" max="4" width="11.421875" style="23" customWidth="1"/>
    <col min="5" max="5" width="11.421875" style="30" customWidth="1"/>
    <col min="6" max="6" width="12.7109375" style="0" customWidth="1"/>
    <col min="7" max="7" width="11.421875" style="30" customWidth="1"/>
    <col min="8" max="10" width="11.421875" style="6" customWidth="1"/>
  </cols>
  <sheetData>
    <row r="1" spans="1:6" ht="12.75">
      <c r="A1" s="115" t="s">
        <v>219</v>
      </c>
      <c r="B1" s="114"/>
      <c r="C1" s="114"/>
      <c r="D1" s="114"/>
      <c r="E1" s="114"/>
      <c r="F1" s="114"/>
    </row>
    <row r="2" spans="1:6" ht="14.25">
      <c r="A2" s="115" t="s">
        <v>229</v>
      </c>
      <c r="B2" s="114"/>
      <c r="C2" s="114"/>
      <c r="D2" s="114"/>
      <c r="E2" s="114"/>
      <c r="F2" s="114"/>
    </row>
    <row r="4" spans="1:11" ht="15" thickBot="1">
      <c r="A4" s="18"/>
      <c r="B4" s="19" t="s">
        <v>6</v>
      </c>
      <c r="C4" s="111">
        <v>20</v>
      </c>
      <c r="D4" s="16" t="s">
        <v>5</v>
      </c>
      <c r="E4" s="27" t="s">
        <v>15</v>
      </c>
      <c r="F4" s="62" t="s">
        <v>113</v>
      </c>
      <c r="G4" s="27"/>
      <c r="H4" s="26" t="s">
        <v>18</v>
      </c>
      <c r="I4" s="26" t="s">
        <v>19</v>
      </c>
      <c r="J4" s="62" t="s">
        <v>114</v>
      </c>
      <c r="K4" s="26" t="s">
        <v>115</v>
      </c>
    </row>
    <row r="5" spans="1:13" ht="16.5" thickTop="1">
      <c r="A5" s="10" t="s">
        <v>66</v>
      </c>
      <c r="B5" s="7"/>
      <c r="C5" s="181" t="e">
        <f>'cp-Werte'!J5</f>
        <v>#DIV/0!</v>
      </c>
      <c r="D5" s="175">
        <v>0</v>
      </c>
      <c r="E5" s="157">
        <v>0</v>
      </c>
      <c r="F5" s="31" t="s">
        <v>94</v>
      </c>
      <c r="G5" s="173" t="e">
        <f aca="true" t="shared" si="0" ref="G5:G23">(C5+C6)/2</f>
        <v>#DIV/0!</v>
      </c>
      <c r="H5" s="172">
        <f aca="true" t="shared" si="1" ref="H5:H23">D5-D6</f>
        <v>-4</v>
      </c>
      <c r="I5" s="173">
        <f aca="true" t="shared" si="2" ref="I5:I23">E6-E5</f>
        <v>5.229439728511452</v>
      </c>
      <c r="J5" s="184" t="e">
        <f aca="true" t="shared" si="3" ref="J5:J23">G5*H5/$C$25</f>
        <v>#DIV/0!</v>
      </c>
      <c r="K5" s="184" t="e">
        <f aca="true" t="shared" si="4" ref="K5:K23">G5*I5/$C$25</f>
        <v>#DIV/0!</v>
      </c>
      <c r="M5" s="77" t="s">
        <v>146</v>
      </c>
    </row>
    <row r="6" spans="1:14" ht="15.75">
      <c r="A6" s="11" t="s">
        <v>67</v>
      </c>
      <c r="B6" s="7"/>
      <c r="C6" s="181" t="e">
        <f>'cp-Werte'!J6</f>
        <v>#DIV/0!</v>
      </c>
      <c r="D6" s="176">
        <v>4</v>
      </c>
      <c r="E6" s="157">
        <v>5.229439728511452</v>
      </c>
      <c r="F6" s="31" t="s">
        <v>95</v>
      </c>
      <c r="G6" s="173" t="e">
        <f t="shared" si="0"/>
        <v>#DIV/0!</v>
      </c>
      <c r="H6" s="172">
        <f t="shared" si="1"/>
        <v>-7</v>
      </c>
      <c r="I6" s="173">
        <f t="shared" si="2"/>
        <v>2.8841914853322264</v>
      </c>
      <c r="J6" s="184" t="e">
        <f t="shared" si="3"/>
        <v>#DIV/0!</v>
      </c>
      <c r="K6" s="184" t="e">
        <f t="shared" si="4"/>
        <v>#DIV/0!</v>
      </c>
      <c r="M6" s="116"/>
      <c r="N6" s="77" t="s">
        <v>149</v>
      </c>
    </row>
    <row r="7" spans="1:14" ht="15.75">
      <c r="A7" s="11" t="s">
        <v>68</v>
      </c>
      <c r="B7" s="7"/>
      <c r="C7" s="181" t="e">
        <f>'cp-Werte'!J7</f>
        <v>#DIV/0!</v>
      </c>
      <c r="D7" s="176">
        <v>11</v>
      </c>
      <c r="E7" s="157">
        <v>8.113631213843679</v>
      </c>
      <c r="F7" s="31" t="s">
        <v>96</v>
      </c>
      <c r="G7" s="173" t="e">
        <f t="shared" si="0"/>
        <v>#DIV/0!</v>
      </c>
      <c r="H7" s="172">
        <f t="shared" si="1"/>
        <v>-7</v>
      </c>
      <c r="I7" s="173">
        <f t="shared" si="2"/>
        <v>1.6479950913349164</v>
      </c>
      <c r="J7" s="184" t="e">
        <f t="shared" si="3"/>
        <v>#DIV/0!</v>
      </c>
      <c r="K7" s="184" t="e">
        <f t="shared" si="4"/>
        <v>#DIV/0!</v>
      </c>
      <c r="M7" s="117"/>
      <c r="N7" s="77" t="s">
        <v>150</v>
      </c>
    </row>
    <row r="8" spans="1:14" ht="15.75">
      <c r="A8" s="11" t="s">
        <v>69</v>
      </c>
      <c r="B8" s="7"/>
      <c r="C8" s="181" t="e">
        <f>'cp-Werte'!J8</f>
        <v>#DIV/0!</v>
      </c>
      <c r="D8" s="176">
        <v>18</v>
      </c>
      <c r="E8" s="157">
        <v>9.761626305178595</v>
      </c>
      <c r="F8" s="31" t="s">
        <v>97</v>
      </c>
      <c r="G8" s="173" t="e">
        <f t="shared" si="0"/>
        <v>#DIV/0!</v>
      </c>
      <c r="H8" s="172">
        <f t="shared" si="1"/>
        <v>-14</v>
      </c>
      <c r="I8" s="173">
        <f t="shared" si="2"/>
        <v>1.7134596752939046</v>
      </c>
      <c r="J8" s="184" t="e">
        <f t="shared" si="3"/>
        <v>#DIV/0!</v>
      </c>
      <c r="K8" s="184" t="e">
        <f t="shared" si="4"/>
        <v>#DIV/0!</v>
      </c>
      <c r="M8" s="76"/>
      <c r="N8" s="77" t="s">
        <v>139</v>
      </c>
    </row>
    <row r="9" spans="1:14" ht="15.75">
      <c r="A9" s="11" t="s">
        <v>182</v>
      </c>
      <c r="B9" s="7"/>
      <c r="C9" s="181" t="e">
        <f>'cp-Werte'!J9</f>
        <v>#DIV/0!</v>
      </c>
      <c r="D9" s="176">
        <v>32</v>
      </c>
      <c r="E9" s="157">
        <v>11.4750859804725</v>
      </c>
      <c r="F9" s="31" t="s">
        <v>98</v>
      </c>
      <c r="G9" s="173" t="e">
        <f t="shared" si="0"/>
        <v>#DIV/0!</v>
      </c>
      <c r="H9" s="172">
        <f t="shared" si="1"/>
        <v>-16</v>
      </c>
      <c r="I9" s="173">
        <f t="shared" si="2"/>
        <v>0.5283672983215588</v>
      </c>
      <c r="J9" s="184" t="e">
        <f t="shared" si="3"/>
        <v>#DIV/0!</v>
      </c>
      <c r="K9" s="184" t="e">
        <f t="shared" si="4"/>
        <v>#DIV/0!</v>
      </c>
      <c r="M9" s="78"/>
      <c r="N9" s="77" t="s">
        <v>140</v>
      </c>
    </row>
    <row r="10" spans="1:14" ht="15.75">
      <c r="A10" s="11" t="s">
        <v>70</v>
      </c>
      <c r="B10" s="7"/>
      <c r="C10" s="181" t="e">
        <f>'cp-Werte'!J10</f>
        <v>#DIV/0!</v>
      </c>
      <c r="D10" s="176">
        <v>48</v>
      </c>
      <c r="E10" s="157">
        <v>12.003453278794058</v>
      </c>
      <c r="F10" s="31" t="s">
        <v>99</v>
      </c>
      <c r="G10" s="173" t="e">
        <f t="shared" si="0"/>
        <v>#DIV/0!</v>
      </c>
      <c r="H10" s="172">
        <f t="shared" si="1"/>
        <v>-48</v>
      </c>
      <c r="I10" s="173">
        <f t="shared" si="2"/>
        <v>-2.876715147058487</v>
      </c>
      <c r="J10" s="184" t="e">
        <f t="shared" si="3"/>
        <v>#DIV/0!</v>
      </c>
      <c r="K10" s="184" t="e">
        <f t="shared" si="4"/>
        <v>#DIV/0!</v>
      </c>
      <c r="M10" s="79"/>
      <c r="N10" s="77" t="s">
        <v>141</v>
      </c>
    </row>
    <row r="11" spans="1:14" ht="15.75">
      <c r="A11" s="11" t="s">
        <v>71</v>
      </c>
      <c r="B11" s="7"/>
      <c r="C11" s="181" t="e">
        <f>'cp-Werte'!J11</f>
        <v>#DIV/0!</v>
      </c>
      <c r="D11" s="176">
        <v>96</v>
      </c>
      <c r="E11" s="157">
        <v>9.126738131735571</v>
      </c>
      <c r="F11" s="31" t="s">
        <v>100</v>
      </c>
      <c r="G11" s="173" t="e">
        <f t="shared" si="0"/>
        <v>#DIV/0!</v>
      </c>
      <c r="H11" s="172">
        <f t="shared" si="1"/>
        <v>-16</v>
      </c>
      <c r="I11" s="173">
        <f t="shared" si="2"/>
        <v>-1.7989247063795304</v>
      </c>
      <c r="J11" s="184" t="e">
        <f t="shared" si="3"/>
        <v>#DIV/0!</v>
      </c>
      <c r="K11" s="184" t="e">
        <f t="shared" si="4"/>
        <v>#DIV/0!</v>
      </c>
      <c r="M11" s="95"/>
      <c r="N11" s="96" t="s">
        <v>142</v>
      </c>
    </row>
    <row r="12" spans="1:14" ht="15.75">
      <c r="A12" s="11" t="s">
        <v>72</v>
      </c>
      <c r="B12" s="7"/>
      <c r="C12" s="181" t="e">
        <f>'cp-Werte'!J12</f>
        <v>#DIV/0!</v>
      </c>
      <c r="D12" s="176">
        <v>112</v>
      </c>
      <c r="E12" s="157">
        <v>7.327813425356041</v>
      </c>
      <c r="F12" s="31" t="s">
        <v>101</v>
      </c>
      <c r="G12" s="173" t="e">
        <f t="shared" si="0"/>
        <v>#DIV/0!</v>
      </c>
      <c r="H12" s="172">
        <f t="shared" si="1"/>
        <v>-16</v>
      </c>
      <c r="I12" s="173">
        <f t="shared" si="2"/>
        <v>-2.0815774644110405</v>
      </c>
      <c r="J12" s="184" t="e">
        <f t="shared" si="3"/>
        <v>#DIV/0!</v>
      </c>
      <c r="K12" s="184" t="e">
        <f t="shared" si="4"/>
        <v>#DIV/0!</v>
      </c>
      <c r="M12" s="128"/>
      <c r="N12" s="77" t="s">
        <v>148</v>
      </c>
    </row>
    <row r="13" spans="1:11" ht="15.75">
      <c r="A13" s="11" t="s">
        <v>73</v>
      </c>
      <c r="B13" s="7"/>
      <c r="C13" s="181" t="e">
        <f>'cp-Werte'!J13</f>
        <v>#DIV/0!</v>
      </c>
      <c r="D13" s="176">
        <v>128</v>
      </c>
      <c r="E13" s="157">
        <v>5.246235960945</v>
      </c>
      <c r="F13" s="31" t="s">
        <v>102</v>
      </c>
      <c r="G13" s="173" t="e">
        <f t="shared" si="0"/>
        <v>#DIV/0!</v>
      </c>
      <c r="H13" s="172">
        <f t="shared" si="1"/>
        <v>-16</v>
      </c>
      <c r="I13" s="173">
        <f t="shared" si="2"/>
        <v>-2.350801418001305</v>
      </c>
      <c r="J13" s="184" t="e">
        <f t="shared" si="3"/>
        <v>#DIV/0!</v>
      </c>
      <c r="K13" s="184" t="e">
        <f t="shared" si="4"/>
        <v>#DIV/0!</v>
      </c>
    </row>
    <row r="14" spans="1:11" ht="16.5" thickBot="1">
      <c r="A14" s="12" t="s">
        <v>74</v>
      </c>
      <c r="B14" s="9"/>
      <c r="C14" s="182" t="e">
        <f>'cp-Werte'!J14</f>
        <v>#DIV/0!</v>
      </c>
      <c r="D14" s="177">
        <v>144</v>
      </c>
      <c r="E14" s="178">
        <v>2.8954345429436956</v>
      </c>
      <c r="F14" s="35" t="s">
        <v>103</v>
      </c>
      <c r="G14" s="174" t="e">
        <f t="shared" si="0"/>
        <v>#DIV/0!</v>
      </c>
      <c r="H14" s="170">
        <f t="shared" si="1"/>
        <v>-16</v>
      </c>
      <c r="I14" s="174">
        <f t="shared" si="2"/>
        <v>-3.1474345429445325</v>
      </c>
      <c r="J14" s="185" t="e">
        <f t="shared" si="3"/>
        <v>#DIV/0!</v>
      </c>
      <c r="K14" s="185" t="e">
        <f t="shared" si="4"/>
        <v>#DIV/0!</v>
      </c>
    </row>
    <row r="15" spans="1:11" ht="16.5" thickTop="1">
      <c r="A15" s="32" t="s">
        <v>75</v>
      </c>
      <c r="B15" s="33"/>
      <c r="C15" s="181" t="e">
        <f>'cp-Werte'!J15</f>
        <v>#DIV/0!</v>
      </c>
      <c r="D15" s="175">
        <v>160</v>
      </c>
      <c r="E15" s="179">
        <v>-0.252000000000837</v>
      </c>
      <c r="F15" s="31" t="s">
        <v>104</v>
      </c>
      <c r="G15" s="173" t="e">
        <f t="shared" si="0"/>
        <v>#DIV/0!</v>
      </c>
      <c r="H15" s="172">
        <f t="shared" si="1"/>
        <v>32</v>
      </c>
      <c r="I15" s="173">
        <f t="shared" si="2"/>
        <v>-4.994235960944163</v>
      </c>
      <c r="J15" s="184" t="e">
        <f t="shared" si="3"/>
        <v>#DIV/0!</v>
      </c>
      <c r="K15" s="184" t="e">
        <f t="shared" si="4"/>
        <v>#DIV/0!</v>
      </c>
    </row>
    <row r="16" spans="1:11" ht="15.75">
      <c r="A16" s="11" t="s">
        <v>76</v>
      </c>
      <c r="B16" s="8"/>
      <c r="C16" s="181" t="e">
        <f>'cp-Werte'!J16</f>
        <v>#DIV/0!</v>
      </c>
      <c r="D16" s="176">
        <v>128</v>
      </c>
      <c r="E16" s="157">
        <v>-5.246235960945</v>
      </c>
      <c r="F16" s="31" t="s">
        <v>105</v>
      </c>
      <c r="G16" s="173" t="e">
        <f t="shared" si="0"/>
        <v>#DIV/0!</v>
      </c>
      <c r="H16" s="172">
        <f t="shared" si="1"/>
        <v>16</v>
      </c>
      <c r="I16" s="173">
        <f t="shared" si="2"/>
        <v>-2.0815774644110396</v>
      </c>
      <c r="J16" s="184" t="e">
        <f t="shared" si="3"/>
        <v>#DIV/0!</v>
      </c>
      <c r="K16" s="184" t="e">
        <f t="shared" si="4"/>
        <v>#DIV/0!</v>
      </c>
    </row>
    <row r="17" spans="1:11" ht="15.75">
      <c r="A17" s="11" t="s">
        <v>77</v>
      </c>
      <c r="B17" s="7"/>
      <c r="C17" s="181" t="e">
        <f>'cp-Werte'!J17</f>
        <v>#DIV/0!</v>
      </c>
      <c r="D17" s="176">
        <v>112</v>
      </c>
      <c r="E17" s="180">
        <v>-7.32781342535604</v>
      </c>
      <c r="F17" s="31" t="s">
        <v>106</v>
      </c>
      <c r="G17" s="173" t="e">
        <f t="shared" si="0"/>
        <v>#DIV/0!</v>
      </c>
      <c r="H17" s="172">
        <f t="shared" si="1"/>
        <v>16</v>
      </c>
      <c r="I17" s="173">
        <f t="shared" si="2"/>
        <v>-1.7989247063795295</v>
      </c>
      <c r="J17" s="184" t="e">
        <f t="shared" si="3"/>
        <v>#DIV/0!</v>
      </c>
      <c r="K17" s="184" t="e">
        <f t="shared" si="4"/>
        <v>#DIV/0!</v>
      </c>
    </row>
    <row r="18" spans="1:11" ht="15.75">
      <c r="A18" s="11" t="s">
        <v>78</v>
      </c>
      <c r="B18" s="7"/>
      <c r="C18" s="181" t="e">
        <f>'cp-Werte'!J18</f>
        <v>#DIV/0!</v>
      </c>
      <c r="D18" s="176">
        <v>96</v>
      </c>
      <c r="E18" s="180">
        <v>-9.12673813173557</v>
      </c>
      <c r="F18" s="31" t="s">
        <v>107</v>
      </c>
      <c r="G18" s="173" t="e">
        <f t="shared" si="0"/>
        <v>#DIV/0!</v>
      </c>
      <c r="H18" s="172">
        <f t="shared" si="1"/>
        <v>48</v>
      </c>
      <c r="I18" s="173">
        <f t="shared" si="2"/>
        <v>-2.8767151470585297</v>
      </c>
      <c r="J18" s="184" t="e">
        <f t="shared" si="3"/>
        <v>#DIV/0!</v>
      </c>
      <c r="K18" s="184" t="e">
        <f t="shared" si="4"/>
        <v>#DIV/0!</v>
      </c>
    </row>
    <row r="19" spans="1:11" ht="15.75">
      <c r="A19" s="11" t="s">
        <v>79</v>
      </c>
      <c r="B19" s="7"/>
      <c r="C19" s="181" t="e">
        <f>'cp-Werte'!J19</f>
        <v>#DIV/0!</v>
      </c>
      <c r="D19" s="176">
        <v>48</v>
      </c>
      <c r="E19" s="180">
        <v>-12.0034532787941</v>
      </c>
      <c r="F19" s="31" t="s">
        <v>108</v>
      </c>
      <c r="G19" s="173" t="e">
        <f t="shared" si="0"/>
        <v>#DIV/0!</v>
      </c>
      <c r="H19" s="172">
        <f t="shared" si="1"/>
        <v>16</v>
      </c>
      <c r="I19" s="173">
        <f t="shared" si="2"/>
        <v>0.5283672983215997</v>
      </c>
      <c r="J19" s="184" t="e">
        <f t="shared" si="3"/>
        <v>#DIV/0!</v>
      </c>
      <c r="K19" s="184" t="e">
        <f t="shared" si="4"/>
        <v>#DIV/0!</v>
      </c>
    </row>
    <row r="20" spans="1:11" ht="15.75">
      <c r="A20" s="11" t="s">
        <v>80</v>
      </c>
      <c r="B20" s="7"/>
      <c r="C20" s="181" t="e">
        <f>'cp-Werte'!J20</f>
        <v>#DIV/0!</v>
      </c>
      <c r="D20" s="176">
        <v>32</v>
      </c>
      <c r="E20" s="180">
        <v>-11.4750859804725</v>
      </c>
      <c r="F20" s="31" t="s">
        <v>109</v>
      </c>
      <c r="G20" s="173" t="e">
        <f t="shared" si="0"/>
        <v>#DIV/0!</v>
      </c>
      <c r="H20" s="172">
        <f t="shared" si="1"/>
        <v>14</v>
      </c>
      <c r="I20" s="173">
        <f t="shared" si="2"/>
        <v>1.71345967529391</v>
      </c>
      <c r="J20" s="184" t="e">
        <f t="shared" si="3"/>
        <v>#DIV/0!</v>
      </c>
      <c r="K20" s="184" t="e">
        <f t="shared" si="4"/>
        <v>#DIV/0!</v>
      </c>
    </row>
    <row r="21" spans="1:11" ht="15.75">
      <c r="A21" s="11" t="s">
        <v>81</v>
      </c>
      <c r="B21" s="7"/>
      <c r="C21" s="181" t="e">
        <f>'cp-Werte'!J21</f>
        <v>#DIV/0!</v>
      </c>
      <c r="D21" s="176">
        <v>18</v>
      </c>
      <c r="E21" s="180">
        <v>-9.76162630517859</v>
      </c>
      <c r="F21" s="31" t="s">
        <v>110</v>
      </c>
      <c r="G21" s="173" t="e">
        <f t="shared" si="0"/>
        <v>#DIV/0!</v>
      </c>
      <c r="H21" s="172">
        <f t="shared" si="1"/>
        <v>7</v>
      </c>
      <c r="I21" s="173">
        <f t="shared" si="2"/>
        <v>1.6479950913349093</v>
      </c>
      <c r="J21" s="184" t="e">
        <f t="shared" si="3"/>
        <v>#DIV/0!</v>
      </c>
      <c r="K21" s="184" t="e">
        <f t="shared" si="4"/>
        <v>#DIV/0!</v>
      </c>
    </row>
    <row r="22" spans="1:11" ht="15.75">
      <c r="A22" s="11" t="s">
        <v>82</v>
      </c>
      <c r="B22" s="7"/>
      <c r="C22" s="181" t="e">
        <f>'cp-Werte'!J22</f>
        <v>#DIV/0!</v>
      </c>
      <c r="D22" s="176">
        <v>11</v>
      </c>
      <c r="E22" s="180">
        <v>-8.11363121384368</v>
      </c>
      <c r="F22" s="31" t="s">
        <v>111</v>
      </c>
      <c r="G22" s="173" t="e">
        <f t="shared" si="0"/>
        <v>#DIV/0!</v>
      </c>
      <c r="H22" s="172">
        <f t="shared" si="1"/>
        <v>7</v>
      </c>
      <c r="I22" s="173">
        <f t="shared" si="2"/>
        <v>2.884191485332231</v>
      </c>
      <c r="J22" s="184" t="e">
        <f t="shared" si="3"/>
        <v>#DIV/0!</v>
      </c>
      <c r="K22" s="184" t="e">
        <f t="shared" si="4"/>
        <v>#DIV/0!</v>
      </c>
    </row>
    <row r="23" spans="1:11" ht="15.75">
      <c r="A23" s="11" t="s">
        <v>83</v>
      </c>
      <c r="B23" s="7"/>
      <c r="C23" s="181" t="e">
        <f>'cp-Werte'!J23</f>
        <v>#DIV/0!</v>
      </c>
      <c r="D23" s="176">
        <v>4</v>
      </c>
      <c r="E23" s="180">
        <v>-5.22943972851145</v>
      </c>
      <c r="F23" s="31" t="s">
        <v>112</v>
      </c>
      <c r="G23" s="173" t="e">
        <f t="shared" si="0"/>
        <v>#DIV/0!</v>
      </c>
      <c r="H23" s="172">
        <f t="shared" si="1"/>
        <v>4</v>
      </c>
      <c r="I23" s="173">
        <f t="shared" si="2"/>
        <v>5.22943972851145</v>
      </c>
      <c r="J23" s="184" t="e">
        <f t="shared" si="3"/>
        <v>#DIV/0!</v>
      </c>
      <c r="K23" s="184" t="e">
        <f t="shared" si="4"/>
        <v>#DIV/0!</v>
      </c>
    </row>
    <row r="24" spans="1:11" ht="16.5" thickBot="1">
      <c r="A24" s="12" t="s">
        <v>66</v>
      </c>
      <c r="B24" s="9"/>
      <c r="C24" s="181" t="e">
        <f>'cp-Werte'!J24</f>
        <v>#DIV/0!</v>
      </c>
      <c r="D24" s="177">
        <v>0</v>
      </c>
      <c r="E24" s="178">
        <v>0</v>
      </c>
      <c r="F24" s="35"/>
      <c r="G24" s="37"/>
      <c r="H24" s="24"/>
      <c r="I24" s="37"/>
      <c r="J24" s="60"/>
      <c r="K24" s="61"/>
    </row>
    <row r="25" spans="1:11" ht="13.5" thickTop="1">
      <c r="A25" s="17" t="s">
        <v>21</v>
      </c>
      <c r="B25" s="38" t="s">
        <v>0</v>
      </c>
      <c r="C25" s="183">
        <v>160</v>
      </c>
      <c r="D25" s="39"/>
      <c r="E25" s="34"/>
      <c r="F25" s="40"/>
      <c r="G25" s="39"/>
      <c r="H25" s="39"/>
      <c r="I25" s="41" t="s">
        <v>20</v>
      </c>
      <c r="J25" s="186" t="e">
        <f>SUM(J5:J23)</f>
        <v>#DIV/0!</v>
      </c>
      <c r="K25" s="186" t="e">
        <f>SUM(K5:K23)</f>
        <v>#DIV/0!</v>
      </c>
    </row>
    <row r="26" spans="1:11" ht="14.25">
      <c r="A26" s="14" t="s">
        <v>7</v>
      </c>
      <c r="B26" s="7" t="s">
        <v>8</v>
      </c>
      <c r="C26" s="108">
        <f>'Eingangsgr. vor Versuchsb.'!C21</f>
        <v>20.749999999999993</v>
      </c>
      <c r="D26" s="29"/>
      <c r="E26" s="29"/>
      <c r="F26" s="36"/>
      <c r="G26" s="29"/>
      <c r="H26" s="29"/>
      <c r="I26" s="42" t="s">
        <v>22</v>
      </c>
      <c r="J26" s="187" t="e">
        <f>J25</f>
        <v>#DIV/0!</v>
      </c>
      <c r="K26" s="58"/>
    </row>
    <row r="27" spans="1:11" ht="15">
      <c r="A27" s="13" t="s">
        <v>11</v>
      </c>
      <c r="B27" s="20" t="s">
        <v>12</v>
      </c>
      <c r="C27" s="78">
        <f>'Eingangsgr. vor Versuchsb.'!C19</f>
        <v>1.3279999999999997E-05</v>
      </c>
      <c r="D27" s="4"/>
      <c r="E27" s="28"/>
      <c r="F27" s="1"/>
      <c r="G27" s="28"/>
      <c r="H27" s="4"/>
      <c r="I27" s="42" t="s">
        <v>23</v>
      </c>
      <c r="J27" s="58"/>
      <c r="K27" s="158" t="e">
        <f>K25</f>
        <v>#DIV/0!</v>
      </c>
    </row>
    <row r="28" spans="1:11" ht="14.25">
      <c r="A28" s="14" t="s">
        <v>13</v>
      </c>
      <c r="B28" s="20"/>
      <c r="C28" s="79">
        <v>250000</v>
      </c>
      <c r="D28" s="4"/>
      <c r="E28" s="28"/>
      <c r="F28" s="1"/>
      <c r="G28" s="28"/>
      <c r="H28" s="4"/>
      <c r="I28" s="42" t="s">
        <v>24</v>
      </c>
      <c r="J28" s="158" t="e">
        <f>J26*COS($C$4*PI()/180)-K27*SIN($C$4*PI()/180)</f>
        <v>#DIV/0!</v>
      </c>
      <c r="K28" s="43"/>
    </row>
    <row r="29" spans="1:11" ht="14.25">
      <c r="A29" s="14" t="s">
        <v>3</v>
      </c>
      <c r="B29" s="8" t="s">
        <v>14</v>
      </c>
      <c r="C29" s="108">
        <f>'Eingangsgr. vor Versuchsb.'!C22</f>
        <v>0</v>
      </c>
      <c r="D29" s="4"/>
      <c r="E29" s="28"/>
      <c r="F29" s="1"/>
      <c r="G29" s="28"/>
      <c r="H29" s="4"/>
      <c r="I29" s="42" t="s">
        <v>25</v>
      </c>
      <c r="J29" s="43"/>
      <c r="K29" s="158" t="e">
        <f>J26*SIN($C$4*PI()/180)+K27*COS($C$4*PI()/180)</f>
        <v>#DIV/0!</v>
      </c>
    </row>
    <row r="30" spans="1:11" ht="12.75">
      <c r="A30" s="14"/>
      <c r="B30" s="20"/>
      <c r="C30" s="2"/>
      <c r="D30" s="5"/>
      <c r="E30" s="29"/>
      <c r="F30" s="2"/>
      <c r="G30" s="29"/>
      <c r="H30" s="5"/>
      <c r="I30" s="5"/>
      <c r="J30" s="58"/>
      <c r="K30" s="5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:F2"/>
    </sheetView>
  </sheetViews>
  <sheetFormatPr defaultColWidth="11.421875" defaultRowHeight="12.75"/>
  <cols>
    <col min="1" max="1" width="5.57421875" style="0" customWidth="1"/>
    <col min="2" max="2" width="6.00390625" style="0" customWidth="1"/>
    <col min="3" max="3" width="8.7109375" style="0" customWidth="1"/>
    <col min="4" max="4" width="11.421875" style="23" customWidth="1"/>
    <col min="5" max="5" width="11.421875" style="30" customWidth="1"/>
    <col min="6" max="6" width="12.7109375" style="0" customWidth="1"/>
    <col min="7" max="7" width="11.421875" style="30" customWidth="1"/>
    <col min="8" max="10" width="11.421875" style="6" customWidth="1"/>
  </cols>
  <sheetData>
    <row r="1" spans="1:6" ht="12.75">
      <c r="A1" s="115" t="s">
        <v>219</v>
      </c>
      <c r="B1" s="114"/>
      <c r="C1" s="114"/>
      <c r="D1" s="114"/>
      <c r="E1" s="114"/>
      <c r="F1" s="114"/>
    </row>
    <row r="2" spans="1:6" ht="14.25">
      <c r="A2" s="115" t="s">
        <v>229</v>
      </c>
      <c r="B2" s="114"/>
      <c r="C2" s="114"/>
      <c r="D2" s="114"/>
      <c r="E2" s="114"/>
      <c r="F2" s="114"/>
    </row>
    <row r="4" spans="1:11" ht="15" thickBot="1">
      <c r="A4" s="18"/>
      <c r="B4" s="19" t="s">
        <v>6</v>
      </c>
      <c r="C4" s="111">
        <v>25</v>
      </c>
      <c r="D4" s="16" t="s">
        <v>5</v>
      </c>
      <c r="E4" s="27" t="s">
        <v>15</v>
      </c>
      <c r="F4" s="62" t="s">
        <v>113</v>
      </c>
      <c r="G4" s="27"/>
      <c r="H4" s="26" t="s">
        <v>18</v>
      </c>
      <c r="I4" s="26" t="s">
        <v>19</v>
      </c>
      <c r="J4" s="62" t="s">
        <v>114</v>
      </c>
      <c r="K4" s="26" t="s">
        <v>115</v>
      </c>
    </row>
    <row r="5" spans="1:13" ht="16.5" thickTop="1">
      <c r="A5" s="10" t="s">
        <v>66</v>
      </c>
      <c r="B5" s="7"/>
      <c r="C5" s="181" t="e">
        <f>'cp-Werte'!K5</f>
        <v>#DIV/0!</v>
      </c>
      <c r="D5" s="175">
        <v>0</v>
      </c>
      <c r="E5" s="157">
        <v>0</v>
      </c>
      <c r="F5" s="31" t="s">
        <v>94</v>
      </c>
      <c r="G5" s="173" t="e">
        <f aca="true" t="shared" si="0" ref="G5:G23">(C5+C6)/2</f>
        <v>#DIV/0!</v>
      </c>
      <c r="H5" s="172">
        <f aca="true" t="shared" si="1" ref="H5:H23">D5-D6</f>
        <v>-4</v>
      </c>
      <c r="I5" s="173">
        <f aca="true" t="shared" si="2" ref="I5:I23">E6-E5</f>
        <v>5.229439728511452</v>
      </c>
      <c r="J5" s="184" t="e">
        <f aca="true" t="shared" si="3" ref="J5:J23">G5*H5/$C$25</f>
        <v>#DIV/0!</v>
      </c>
      <c r="K5" s="184" t="e">
        <f aca="true" t="shared" si="4" ref="K5:K23">G5*I5/$C$25</f>
        <v>#DIV/0!</v>
      </c>
      <c r="M5" s="77" t="s">
        <v>146</v>
      </c>
    </row>
    <row r="6" spans="1:14" ht="15.75">
      <c r="A6" s="11" t="s">
        <v>67</v>
      </c>
      <c r="B6" s="7"/>
      <c r="C6" s="181" t="e">
        <f>'cp-Werte'!K6</f>
        <v>#DIV/0!</v>
      </c>
      <c r="D6" s="176">
        <v>4</v>
      </c>
      <c r="E6" s="157">
        <v>5.229439728511452</v>
      </c>
      <c r="F6" s="31" t="s">
        <v>95</v>
      </c>
      <c r="G6" s="173" t="e">
        <f t="shared" si="0"/>
        <v>#DIV/0!</v>
      </c>
      <c r="H6" s="172">
        <f t="shared" si="1"/>
        <v>-7</v>
      </c>
      <c r="I6" s="173">
        <f t="shared" si="2"/>
        <v>2.8841914853322264</v>
      </c>
      <c r="J6" s="184" t="e">
        <f t="shared" si="3"/>
        <v>#DIV/0!</v>
      </c>
      <c r="K6" s="184" t="e">
        <f t="shared" si="4"/>
        <v>#DIV/0!</v>
      </c>
      <c r="M6" s="116"/>
      <c r="N6" s="77" t="s">
        <v>149</v>
      </c>
    </row>
    <row r="7" spans="1:14" ht="15.75">
      <c r="A7" s="11" t="s">
        <v>68</v>
      </c>
      <c r="B7" s="7"/>
      <c r="C7" s="181" t="e">
        <f>'cp-Werte'!K7</f>
        <v>#DIV/0!</v>
      </c>
      <c r="D7" s="176">
        <v>11</v>
      </c>
      <c r="E7" s="157">
        <v>8.113631213843679</v>
      </c>
      <c r="F7" s="31" t="s">
        <v>96</v>
      </c>
      <c r="G7" s="173" t="e">
        <f t="shared" si="0"/>
        <v>#DIV/0!</v>
      </c>
      <c r="H7" s="172">
        <f t="shared" si="1"/>
        <v>-7</v>
      </c>
      <c r="I7" s="173">
        <f t="shared" si="2"/>
        <v>1.6479950913349164</v>
      </c>
      <c r="J7" s="184" t="e">
        <f t="shared" si="3"/>
        <v>#DIV/0!</v>
      </c>
      <c r="K7" s="184" t="e">
        <f t="shared" si="4"/>
        <v>#DIV/0!</v>
      </c>
      <c r="M7" s="117"/>
      <c r="N7" s="77" t="s">
        <v>150</v>
      </c>
    </row>
    <row r="8" spans="1:14" ht="15.75">
      <c r="A8" s="11" t="s">
        <v>69</v>
      </c>
      <c r="B8" s="7"/>
      <c r="C8" s="181" t="e">
        <f>'cp-Werte'!K8</f>
        <v>#DIV/0!</v>
      </c>
      <c r="D8" s="176">
        <v>18</v>
      </c>
      <c r="E8" s="157">
        <v>9.761626305178595</v>
      </c>
      <c r="F8" s="31" t="s">
        <v>97</v>
      </c>
      <c r="G8" s="173" t="e">
        <f t="shared" si="0"/>
        <v>#DIV/0!</v>
      </c>
      <c r="H8" s="172">
        <f t="shared" si="1"/>
        <v>-14</v>
      </c>
      <c r="I8" s="173">
        <f t="shared" si="2"/>
        <v>1.7134596752939046</v>
      </c>
      <c r="J8" s="184" t="e">
        <f t="shared" si="3"/>
        <v>#DIV/0!</v>
      </c>
      <c r="K8" s="184" t="e">
        <f t="shared" si="4"/>
        <v>#DIV/0!</v>
      </c>
      <c r="M8" s="76"/>
      <c r="N8" s="77" t="s">
        <v>139</v>
      </c>
    </row>
    <row r="9" spans="1:14" ht="15.75">
      <c r="A9" s="11" t="s">
        <v>182</v>
      </c>
      <c r="B9" s="7"/>
      <c r="C9" s="181" t="e">
        <f>'cp-Werte'!K9</f>
        <v>#DIV/0!</v>
      </c>
      <c r="D9" s="176">
        <v>32</v>
      </c>
      <c r="E9" s="157">
        <v>11.4750859804725</v>
      </c>
      <c r="F9" s="31" t="s">
        <v>98</v>
      </c>
      <c r="G9" s="173" t="e">
        <f t="shared" si="0"/>
        <v>#DIV/0!</v>
      </c>
      <c r="H9" s="172">
        <f t="shared" si="1"/>
        <v>-16</v>
      </c>
      <c r="I9" s="173">
        <f t="shared" si="2"/>
        <v>0.5283672983215588</v>
      </c>
      <c r="J9" s="184" t="e">
        <f t="shared" si="3"/>
        <v>#DIV/0!</v>
      </c>
      <c r="K9" s="184" t="e">
        <f t="shared" si="4"/>
        <v>#DIV/0!</v>
      </c>
      <c r="M9" s="78"/>
      <c r="N9" s="77" t="s">
        <v>140</v>
      </c>
    </row>
    <row r="10" spans="1:14" ht="15.75">
      <c r="A10" s="11" t="s">
        <v>70</v>
      </c>
      <c r="B10" s="7"/>
      <c r="C10" s="181" t="e">
        <f>'cp-Werte'!K10</f>
        <v>#DIV/0!</v>
      </c>
      <c r="D10" s="176">
        <v>48</v>
      </c>
      <c r="E10" s="157">
        <v>12.003453278794058</v>
      </c>
      <c r="F10" s="31" t="s">
        <v>99</v>
      </c>
      <c r="G10" s="173" t="e">
        <f t="shared" si="0"/>
        <v>#DIV/0!</v>
      </c>
      <c r="H10" s="172">
        <f t="shared" si="1"/>
        <v>-48</v>
      </c>
      <c r="I10" s="173">
        <f t="shared" si="2"/>
        <v>-2.876715147058487</v>
      </c>
      <c r="J10" s="184" t="e">
        <f t="shared" si="3"/>
        <v>#DIV/0!</v>
      </c>
      <c r="K10" s="184" t="e">
        <f t="shared" si="4"/>
        <v>#DIV/0!</v>
      </c>
      <c r="M10" s="79"/>
      <c r="N10" s="77" t="s">
        <v>141</v>
      </c>
    </row>
    <row r="11" spans="1:14" ht="15.75">
      <c r="A11" s="11" t="s">
        <v>71</v>
      </c>
      <c r="B11" s="7"/>
      <c r="C11" s="181" t="e">
        <f>'cp-Werte'!K11</f>
        <v>#DIV/0!</v>
      </c>
      <c r="D11" s="176">
        <v>96</v>
      </c>
      <c r="E11" s="157">
        <v>9.126738131735571</v>
      </c>
      <c r="F11" s="31" t="s">
        <v>100</v>
      </c>
      <c r="G11" s="173" t="e">
        <f t="shared" si="0"/>
        <v>#DIV/0!</v>
      </c>
      <c r="H11" s="172">
        <f t="shared" si="1"/>
        <v>-16</v>
      </c>
      <c r="I11" s="173">
        <f t="shared" si="2"/>
        <v>-1.7989247063795304</v>
      </c>
      <c r="J11" s="184" t="e">
        <f t="shared" si="3"/>
        <v>#DIV/0!</v>
      </c>
      <c r="K11" s="184" t="e">
        <f t="shared" si="4"/>
        <v>#DIV/0!</v>
      </c>
      <c r="M11" s="95"/>
      <c r="N11" s="96" t="s">
        <v>142</v>
      </c>
    </row>
    <row r="12" spans="1:14" ht="15.75">
      <c r="A12" s="11" t="s">
        <v>72</v>
      </c>
      <c r="B12" s="7"/>
      <c r="C12" s="181" t="e">
        <f>'cp-Werte'!K12</f>
        <v>#DIV/0!</v>
      </c>
      <c r="D12" s="176">
        <v>112</v>
      </c>
      <c r="E12" s="157">
        <v>7.327813425356041</v>
      </c>
      <c r="F12" s="31" t="s">
        <v>101</v>
      </c>
      <c r="G12" s="173" t="e">
        <f t="shared" si="0"/>
        <v>#DIV/0!</v>
      </c>
      <c r="H12" s="172">
        <f t="shared" si="1"/>
        <v>-16</v>
      </c>
      <c r="I12" s="173">
        <f t="shared" si="2"/>
        <v>-2.0815774644110405</v>
      </c>
      <c r="J12" s="184" t="e">
        <f t="shared" si="3"/>
        <v>#DIV/0!</v>
      </c>
      <c r="K12" s="184" t="e">
        <f t="shared" si="4"/>
        <v>#DIV/0!</v>
      </c>
      <c r="M12" s="128"/>
      <c r="N12" s="77" t="s">
        <v>148</v>
      </c>
    </row>
    <row r="13" spans="1:11" ht="15.75">
      <c r="A13" s="11" t="s">
        <v>73</v>
      </c>
      <c r="B13" s="7"/>
      <c r="C13" s="181" t="e">
        <f>'cp-Werte'!K13</f>
        <v>#DIV/0!</v>
      </c>
      <c r="D13" s="176">
        <v>128</v>
      </c>
      <c r="E13" s="157">
        <v>5.246235960945</v>
      </c>
      <c r="F13" s="31" t="s">
        <v>102</v>
      </c>
      <c r="G13" s="173" t="e">
        <f t="shared" si="0"/>
        <v>#DIV/0!</v>
      </c>
      <c r="H13" s="172">
        <f t="shared" si="1"/>
        <v>-16</v>
      </c>
      <c r="I13" s="173">
        <f t="shared" si="2"/>
        <v>-2.350801418001305</v>
      </c>
      <c r="J13" s="184" t="e">
        <f t="shared" si="3"/>
        <v>#DIV/0!</v>
      </c>
      <c r="K13" s="184" t="e">
        <f t="shared" si="4"/>
        <v>#DIV/0!</v>
      </c>
    </row>
    <row r="14" spans="1:11" ht="16.5" thickBot="1">
      <c r="A14" s="12" t="s">
        <v>74</v>
      </c>
      <c r="B14" s="9"/>
      <c r="C14" s="182" t="e">
        <f>'cp-Werte'!K14</f>
        <v>#DIV/0!</v>
      </c>
      <c r="D14" s="177">
        <v>144</v>
      </c>
      <c r="E14" s="178">
        <v>2.8954345429436956</v>
      </c>
      <c r="F14" s="35" t="s">
        <v>103</v>
      </c>
      <c r="G14" s="174" t="e">
        <f t="shared" si="0"/>
        <v>#DIV/0!</v>
      </c>
      <c r="H14" s="170">
        <f t="shared" si="1"/>
        <v>-16</v>
      </c>
      <c r="I14" s="174">
        <f t="shared" si="2"/>
        <v>-3.1474345429445325</v>
      </c>
      <c r="J14" s="185" t="e">
        <f t="shared" si="3"/>
        <v>#DIV/0!</v>
      </c>
      <c r="K14" s="185" t="e">
        <f t="shared" si="4"/>
        <v>#DIV/0!</v>
      </c>
    </row>
    <row r="15" spans="1:11" ht="16.5" thickTop="1">
      <c r="A15" s="32" t="s">
        <v>75</v>
      </c>
      <c r="B15" s="33"/>
      <c r="C15" s="181" t="e">
        <f>'cp-Werte'!K15</f>
        <v>#DIV/0!</v>
      </c>
      <c r="D15" s="175">
        <v>160</v>
      </c>
      <c r="E15" s="179">
        <v>-0.252000000000837</v>
      </c>
      <c r="F15" s="31" t="s">
        <v>104</v>
      </c>
      <c r="G15" s="173" t="e">
        <f t="shared" si="0"/>
        <v>#DIV/0!</v>
      </c>
      <c r="H15" s="172">
        <f t="shared" si="1"/>
        <v>32</v>
      </c>
      <c r="I15" s="173">
        <f t="shared" si="2"/>
        <v>-4.994235960944163</v>
      </c>
      <c r="J15" s="184" t="e">
        <f t="shared" si="3"/>
        <v>#DIV/0!</v>
      </c>
      <c r="K15" s="184" t="e">
        <f t="shared" si="4"/>
        <v>#DIV/0!</v>
      </c>
    </row>
    <row r="16" spans="1:11" ht="15.75">
      <c r="A16" s="11" t="s">
        <v>76</v>
      </c>
      <c r="B16" s="8"/>
      <c r="C16" s="181" t="e">
        <f>'cp-Werte'!K16</f>
        <v>#DIV/0!</v>
      </c>
      <c r="D16" s="176">
        <v>128</v>
      </c>
      <c r="E16" s="157">
        <v>-5.246235960945</v>
      </c>
      <c r="F16" s="31" t="s">
        <v>105</v>
      </c>
      <c r="G16" s="173" t="e">
        <f t="shared" si="0"/>
        <v>#DIV/0!</v>
      </c>
      <c r="H16" s="172">
        <f t="shared" si="1"/>
        <v>16</v>
      </c>
      <c r="I16" s="173">
        <f t="shared" si="2"/>
        <v>-2.0815774644110396</v>
      </c>
      <c r="J16" s="184" t="e">
        <f t="shared" si="3"/>
        <v>#DIV/0!</v>
      </c>
      <c r="K16" s="184" t="e">
        <f t="shared" si="4"/>
        <v>#DIV/0!</v>
      </c>
    </row>
    <row r="17" spans="1:11" ht="15.75">
      <c r="A17" s="11" t="s">
        <v>77</v>
      </c>
      <c r="B17" s="7"/>
      <c r="C17" s="181" t="e">
        <f>'cp-Werte'!K17</f>
        <v>#DIV/0!</v>
      </c>
      <c r="D17" s="176">
        <v>112</v>
      </c>
      <c r="E17" s="180">
        <v>-7.32781342535604</v>
      </c>
      <c r="F17" s="31" t="s">
        <v>106</v>
      </c>
      <c r="G17" s="173" t="e">
        <f t="shared" si="0"/>
        <v>#DIV/0!</v>
      </c>
      <c r="H17" s="172">
        <f t="shared" si="1"/>
        <v>16</v>
      </c>
      <c r="I17" s="173">
        <f t="shared" si="2"/>
        <v>-1.7989247063795295</v>
      </c>
      <c r="J17" s="184" t="e">
        <f t="shared" si="3"/>
        <v>#DIV/0!</v>
      </c>
      <c r="K17" s="184" t="e">
        <f t="shared" si="4"/>
        <v>#DIV/0!</v>
      </c>
    </row>
    <row r="18" spans="1:11" ht="15.75">
      <c r="A18" s="11" t="s">
        <v>78</v>
      </c>
      <c r="B18" s="7"/>
      <c r="C18" s="181" t="e">
        <f>'cp-Werte'!K18</f>
        <v>#DIV/0!</v>
      </c>
      <c r="D18" s="176">
        <v>96</v>
      </c>
      <c r="E18" s="180">
        <v>-9.12673813173557</v>
      </c>
      <c r="F18" s="31" t="s">
        <v>107</v>
      </c>
      <c r="G18" s="173" t="e">
        <f t="shared" si="0"/>
        <v>#DIV/0!</v>
      </c>
      <c r="H18" s="172">
        <f t="shared" si="1"/>
        <v>48</v>
      </c>
      <c r="I18" s="173">
        <f t="shared" si="2"/>
        <v>-2.8767151470585297</v>
      </c>
      <c r="J18" s="184" t="e">
        <f t="shared" si="3"/>
        <v>#DIV/0!</v>
      </c>
      <c r="K18" s="184" t="e">
        <f t="shared" si="4"/>
        <v>#DIV/0!</v>
      </c>
    </row>
    <row r="19" spans="1:11" ht="15.75">
      <c r="A19" s="11" t="s">
        <v>79</v>
      </c>
      <c r="B19" s="7"/>
      <c r="C19" s="181" t="e">
        <f>'cp-Werte'!K19</f>
        <v>#DIV/0!</v>
      </c>
      <c r="D19" s="176">
        <v>48</v>
      </c>
      <c r="E19" s="180">
        <v>-12.0034532787941</v>
      </c>
      <c r="F19" s="31" t="s">
        <v>108</v>
      </c>
      <c r="G19" s="173" t="e">
        <f t="shared" si="0"/>
        <v>#DIV/0!</v>
      </c>
      <c r="H19" s="172">
        <f t="shared" si="1"/>
        <v>16</v>
      </c>
      <c r="I19" s="173">
        <f t="shared" si="2"/>
        <v>0.5283672983215997</v>
      </c>
      <c r="J19" s="184" t="e">
        <f t="shared" si="3"/>
        <v>#DIV/0!</v>
      </c>
      <c r="K19" s="184" t="e">
        <f t="shared" si="4"/>
        <v>#DIV/0!</v>
      </c>
    </row>
    <row r="20" spans="1:11" ht="15.75">
      <c r="A20" s="11" t="s">
        <v>80</v>
      </c>
      <c r="B20" s="7"/>
      <c r="C20" s="181" t="e">
        <f>'cp-Werte'!K20</f>
        <v>#DIV/0!</v>
      </c>
      <c r="D20" s="176">
        <v>32</v>
      </c>
      <c r="E20" s="180">
        <v>-11.4750859804725</v>
      </c>
      <c r="F20" s="31" t="s">
        <v>109</v>
      </c>
      <c r="G20" s="173" t="e">
        <f t="shared" si="0"/>
        <v>#DIV/0!</v>
      </c>
      <c r="H20" s="172">
        <f t="shared" si="1"/>
        <v>14</v>
      </c>
      <c r="I20" s="173">
        <f t="shared" si="2"/>
        <v>1.71345967529391</v>
      </c>
      <c r="J20" s="184" t="e">
        <f t="shared" si="3"/>
        <v>#DIV/0!</v>
      </c>
      <c r="K20" s="184" t="e">
        <f t="shared" si="4"/>
        <v>#DIV/0!</v>
      </c>
    </row>
    <row r="21" spans="1:11" ht="15.75">
      <c r="A21" s="11" t="s">
        <v>81</v>
      </c>
      <c r="B21" s="7"/>
      <c r="C21" s="181" t="e">
        <f>'cp-Werte'!K21</f>
        <v>#DIV/0!</v>
      </c>
      <c r="D21" s="176">
        <v>18</v>
      </c>
      <c r="E21" s="180">
        <v>-9.76162630517859</v>
      </c>
      <c r="F21" s="31" t="s">
        <v>110</v>
      </c>
      <c r="G21" s="173" t="e">
        <f t="shared" si="0"/>
        <v>#DIV/0!</v>
      </c>
      <c r="H21" s="172">
        <f t="shared" si="1"/>
        <v>7</v>
      </c>
      <c r="I21" s="173">
        <f t="shared" si="2"/>
        <v>1.6479950913349093</v>
      </c>
      <c r="J21" s="184" t="e">
        <f t="shared" si="3"/>
        <v>#DIV/0!</v>
      </c>
      <c r="K21" s="184" t="e">
        <f t="shared" si="4"/>
        <v>#DIV/0!</v>
      </c>
    </row>
    <row r="22" spans="1:11" ht="15.75">
      <c r="A22" s="11" t="s">
        <v>82</v>
      </c>
      <c r="B22" s="7"/>
      <c r="C22" s="181" t="e">
        <f>'cp-Werte'!K22</f>
        <v>#DIV/0!</v>
      </c>
      <c r="D22" s="176">
        <v>11</v>
      </c>
      <c r="E22" s="180">
        <v>-8.11363121384368</v>
      </c>
      <c r="F22" s="31" t="s">
        <v>111</v>
      </c>
      <c r="G22" s="173" t="e">
        <f t="shared" si="0"/>
        <v>#DIV/0!</v>
      </c>
      <c r="H22" s="172">
        <f t="shared" si="1"/>
        <v>7</v>
      </c>
      <c r="I22" s="173">
        <f t="shared" si="2"/>
        <v>2.884191485332231</v>
      </c>
      <c r="J22" s="184" t="e">
        <f t="shared" si="3"/>
        <v>#DIV/0!</v>
      </c>
      <c r="K22" s="184" t="e">
        <f t="shared" si="4"/>
        <v>#DIV/0!</v>
      </c>
    </row>
    <row r="23" spans="1:11" ht="15.75">
      <c r="A23" s="11" t="s">
        <v>83</v>
      </c>
      <c r="B23" s="7"/>
      <c r="C23" s="181" t="e">
        <f>'cp-Werte'!K23</f>
        <v>#DIV/0!</v>
      </c>
      <c r="D23" s="176">
        <v>4</v>
      </c>
      <c r="E23" s="180">
        <v>-5.22943972851145</v>
      </c>
      <c r="F23" s="31" t="s">
        <v>112</v>
      </c>
      <c r="G23" s="173" t="e">
        <f t="shared" si="0"/>
        <v>#DIV/0!</v>
      </c>
      <c r="H23" s="172">
        <f t="shared" si="1"/>
        <v>4</v>
      </c>
      <c r="I23" s="173">
        <f t="shared" si="2"/>
        <v>5.22943972851145</v>
      </c>
      <c r="J23" s="184" t="e">
        <f t="shared" si="3"/>
        <v>#DIV/0!</v>
      </c>
      <c r="K23" s="184" t="e">
        <f t="shared" si="4"/>
        <v>#DIV/0!</v>
      </c>
    </row>
    <row r="24" spans="1:11" ht="16.5" thickBot="1">
      <c r="A24" s="12" t="s">
        <v>66</v>
      </c>
      <c r="B24" s="9"/>
      <c r="C24" s="181" t="e">
        <f>'cp-Werte'!K24</f>
        <v>#DIV/0!</v>
      </c>
      <c r="D24" s="177">
        <v>0</v>
      </c>
      <c r="E24" s="178">
        <v>0</v>
      </c>
      <c r="F24" s="35"/>
      <c r="G24" s="37"/>
      <c r="H24" s="24"/>
      <c r="I24" s="37"/>
      <c r="J24" s="60"/>
      <c r="K24" s="61"/>
    </row>
    <row r="25" spans="1:11" ht="13.5" thickTop="1">
      <c r="A25" s="17" t="s">
        <v>21</v>
      </c>
      <c r="B25" s="38" t="s">
        <v>0</v>
      </c>
      <c r="C25" s="183">
        <v>160</v>
      </c>
      <c r="D25" s="39"/>
      <c r="E25" s="34"/>
      <c r="F25" s="40"/>
      <c r="G25" s="39"/>
      <c r="H25" s="39"/>
      <c r="I25" s="41" t="s">
        <v>20</v>
      </c>
      <c r="J25" s="186" t="e">
        <f>SUM(J5:J23)</f>
        <v>#DIV/0!</v>
      </c>
      <c r="K25" s="186" t="e">
        <f>SUM(K5:K23)</f>
        <v>#DIV/0!</v>
      </c>
    </row>
    <row r="26" spans="1:11" ht="14.25">
      <c r="A26" s="14" t="s">
        <v>7</v>
      </c>
      <c r="B26" s="7" t="s">
        <v>8</v>
      </c>
      <c r="C26" s="108">
        <f>'Eingangsgr. vor Versuchsb.'!C21</f>
        <v>20.749999999999993</v>
      </c>
      <c r="D26" s="29"/>
      <c r="E26" s="29"/>
      <c r="F26" s="36"/>
      <c r="G26" s="29"/>
      <c r="H26" s="29"/>
      <c r="I26" s="42" t="s">
        <v>22</v>
      </c>
      <c r="J26" s="187" t="e">
        <f>J25</f>
        <v>#DIV/0!</v>
      </c>
      <c r="K26" s="58"/>
    </row>
    <row r="27" spans="1:11" ht="15">
      <c r="A27" s="13" t="s">
        <v>11</v>
      </c>
      <c r="B27" s="20" t="s">
        <v>12</v>
      </c>
      <c r="C27" s="78">
        <f>'Eingangsgr. vor Versuchsb.'!C19</f>
        <v>1.3279999999999997E-05</v>
      </c>
      <c r="D27" s="4"/>
      <c r="E27" s="28"/>
      <c r="F27" s="1"/>
      <c r="G27" s="28"/>
      <c r="H27" s="4"/>
      <c r="I27" s="42" t="s">
        <v>23</v>
      </c>
      <c r="J27" s="58"/>
      <c r="K27" s="158" t="e">
        <f>K25</f>
        <v>#DIV/0!</v>
      </c>
    </row>
    <row r="28" spans="1:11" ht="14.25">
      <c r="A28" s="14" t="s">
        <v>13</v>
      </c>
      <c r="B28" s="20"/>
      <c r="C28" s="79">
        <v>250000</v>
      </c>
      <c r="D28" s="4"/>
      <c r="E28" s="28"/>
      <c r="F28" s="1"/>
      <c r="G28" s="28"/>
      <c r="H28" s="4"/>
      <c r="I28" s="42" t="s">
        <v>24</v>
      </c>
      <c r="J28" s="158" t="e">
        <f>J26*COS($C$4*PI()/180)-K27*SIN($C$4*PI()/180)</f>
        <v>#DIV/0!</v>
      </c>
      <c r="K28" s="43"/>
    </row>
    <row r="29" spans="1:11" ht="14.25">
      <c r="A29" s="14" t="s">
        <v>3</v>
      </c>
      <c r="B29" s="8" t="s">
        <v>14</v>
      </c>
      <c r="C29" s="108">
        <f>'Eingangsgr. vor Versuchsb.'!C22</f>
        <v>0</v>
      </c>
      <c r="D29" s="4"/>
      <c r="E29" s="28"/>
      <c r="F29" s="1"/>
      <c r="G29" s="28"/>
      <c r="H29" s="4"/>
      <c r="I29" s="42" t="s">
        <v>25</v>
      </c>
      <c r="J29" s="43"/>
      <c r="K29" s="158" t="e">
        <f>J26*SIN($C$4*PI()/180)+K27*COS($C$4*PI()/180)</f>
        <v>#DIV/0!</v>
      </c>
    </row>
    <row r="30" spans="1:11" ht="12.75">
      <c r="A30" s="14"/>
      <c r="B30" s="20"/>
      <c r="C30" s="2"/>
      <c r="D30" s="5"/>
      <c r="E30" s="29"/>
      <c r="F30" s="2"/>
      <c r="G30" s="29"/>
      <c r="H30" s="5"/>
      <c r="I30" s="5"/>
      <c r="J30" s="58"/>
      <c r="K30" s="5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H52">
      <selection activeCell="E29" sqref="E29"/>
    </sheetView>
  </sheetViews>
  <sheetFormatPr defaultColWidth="11.421875" defaultRowHeight="12.75"/>
  <cols>
    <col min="1" max="3" width="11.421875" style="6" customWidth="1"/>
  </cols>
  <sheetData>
    <row r="1" spans="1:6" ht="12.75">
      <c r="A1" s="115" t="s">
        <v>219</v>
      </c>
      <c r="B1" s="114"/>
      <c r="C1" s="114"/>
      <c r="D1" s="114"/>
      <c r="E1" s="114"/>
      <c r="F1" s="114"/>
    </row>
    <row r="2" spans="1:6" ht="14.25">
      <c r="A2" s="115" t="s">
        <v>223</v>
      </c>
      <c r="B2" s="114"/>
      <c r="C2" s="114"/>
      <c r="D2" s="114"/>
      <c r="E2" s="114"/>
      <c r="F2" s="114"/>
    </row>
    <row r="4" ht="12.75">
      <c r="A4" s="63" t="s">
        <v>118</v>
      </c>
    </row>
    <row r="5" spans="1:5" ht="16.5" thickBot="1">
      <c r="A5" s="26" t="s">
        <v>6</v>
      </c>
      <c r="B5" s="3" t="s">
        <v>116</v>
      </c>
      <c r="C5" s="3" t="s">
        <v>117</v>
      </c>
      <c r="D5" s="3" t="s">
        <v>173</v>
      </c>
      <c r="E5" s="3" t="s">
        <v>174</v>
      </c>
    </row>
    <row r="6" spans="1:5" ht="13.5" thickTop="1">
      <c r="A6" s="153">
        <v>-15</v>
      </c>
      <c r="B6" s="109" t="e">
        <f>'ca- und cw -15°'!$J$28</f>
        <v>#DIV/0!</v>
      </c>
      <c r="C6" s="109" t="e">
        <f>'ca- und cw -15°'!$K$29</f>
        <v>#DIV/0!</v>
      </c>
      <c r="D6" s="109" t="e">
        <f>'ca- und cw -15°'!$J$26</f>
        <v>#DIV/0!</v>
      </c>
      <c r="E6" s="109" t="e">
        <f>'ca- und cw -15°'!$K$27</f>
        <v>#DIV/0!</v>
      </c>
    </row>
    <row r="7" spans="1:5" ht="12.75">
      <c r="A7" s="153">
        <f>A6+5</f>
        <v>-10</v>
      </c>
      <c r="B7" s="109" t="e">
        <f>'ca und cw -10°'!$J$28</f>
        <v>#DIV/0!</v>
      </c>
      <c r="C7" s="109" t="e">
        <f>'ca und cw -10°'!$K$29</f>
        <v>#DIV/0!</v>
      </c>
      <c r="D7" s="109" t="e">
        <f>'ca und cw -10°'!$J$26</f>
        <v>#DIV/0!</v>
      </c>
      <c r="E7" s="109" t="e">
        <f>'ca und cw -10°'!$K$27</f>
        <v>#DIV/0!</v>
      </c>
    </row>
    <row r="8" spans="1:5" ht="12.75">
      <c r="A8" s="153">
        <f aca="true" t="shared" si="0" ref="A8:A13">A7+5</f>
        <v>-5</v>
      </c>
      <c r="B8" s="109" t="e">
        <f>'ca und cw -5°'!$J$28</f>
        <v>#DIV/0!</v>
      </c>
      <c r="C8" s="109" t="e">
        <f>'ca und cw -5°'!$K$29</f>
        <v>#DIV/0!</v>
      </c>
      <c r="D8" s="109" t="e">
        <f>'ca und cw -5°'!$J$26</f>
        <v>#DIV/0!</v>
      </c>
      <c r="E8" s="109" t="e">
        <f>'ca und cw -5°'!$K$27</f>
        <v>#DIV/0!</v>
      </c>
    </row>
    <row r="9" spans="1:5" ht="12.75">
      <c r="A9" s="153">
        <f t="shared" si="0"/>
        <v>0</v>
      </c>
      <c r="B9" s="109" t="e">
        <f>'ca und cw 0°'!$J$28</f>
        <v>#DIV/0!</v>
      </c>
      <c r="C9" s="109" t="e">
        <f>'ca und cw 0°'!$K$29</f>
        <v>#DIV/0!</v>
      </c>
      <c r="D9" s="109" t="e">
        <f>'ca und cw 0°'!$J$26</f>
        <v>#DIV/0!</v>
      </c>
      <c r="E9" s="109" t="e">
        <f>'ca und cw 0°'!$K$27</f>
        <v>#DIV/0!</v>
      </c>
    </row>
    <row r="10" spans="1:5" ht="12.75">
      <c r="A10" s="153">
        <f t="shared" si="0"/>
        <v>5</v>
      </c>
      <c r="B10" s="109" t="e">
        <f>'ca und cw 5°'!$J$28</f>
        <v>#DIV/0!</v>
      </c>
      <c r="C10" s="109" t="e">
        <f>'ca und cw 5°'!$K$29</f>
        <v>#DIV/0!</v>
      </c>
      <c r="D10" s="109" t="e">
        <f>'ca und cw 5°'!$J$26</f>
        <v>#DIV/0!</v>
      </c>
      <c r="E10" s="109" t="e">
        <f>'ca und cw 5°'!$K$27</f>
        <v>#DIV/0!</v>
      </c>
    </row>
    <row r="11" spans="1:5" ht="12.75">
      <c r="A11" s="153">
        <f>A10+5</f>
        <v>10</v>
      </c>
      <c r="B11" s="109" t="e">
        <f>'ca und cw 10°'!$J$28</f>
        <v>#DIV/0!</v>
      </c>
      <c r="C11" s="109" t="e">
        <f>'ca und cw 10°'!$K$29</f>
        <v>#DIV/0!</v>
      </c>
      <c r="D11" s="109" t="e">
        <f>'ca und cw 10°'!$J$26</f>
        <v>#DIV/0!</v>
      </c>
      <c r="E11" s="109" t="e">
        <f>'ca und cw 10°'!$K$27</f>
        <v>#DIV/0!</v>
      </c>
    </row>
    <row r="12" spans="1:5" ht="12.75">
      <c r="A12" s="153">
        <f t="shared" si="0"/>
        <v>15</v>
      </c>
      <c r="B12" s="109" t="e">
        <f>'ca und cw 15°'!$J$28</f>
        <v>#DIV/0!</v>
      </c>
      <c r="C12" s="109" t="e">
        <f>'ca und cw 15°'!$K$29</f>
        <v>#DIV/0!</v>
      </c>
      <c r="D12" s="109" t="e">
        <f>'ca und cw 15°'!$J$26</f>
        <v>#DIV/0!</v>
      </c>
      <c r="E12" s="109" t="e">
        <f>'ca und cw 15°'!$K$27</f>
        <v>#DIV/0!</v>
      </c>
    </row>
    <row r="13" spans="1:5" ht="12.75">
      <c r="A13" s="153">
        <f t="shared" si="0"/>
        <v>20</v>
      </c>
      <c r="B13" s="109" t="e">
        <f>'ca und cw 20°'!$J$28</f>
        <v>#DIV/0!</v>
      </c>
      <c r="C13" s="109" t="e">
        <f>'ca und cw 20°'!$K$29</f>
        <v>#DIV/0!</v>
      </c>
      <c r="D13" s="109" t="e">
        <f>'ca und cw 20°'!$J$26</f>
        <v>#DIV/0!</v>
      </c>
      <c r="E13" s="109" t="e">
        <f>'ca und cw 20°'!$K$27</f>
        <v>#DIV/0!</v>
      </c>
    </row>
    <row r="14" spans="1:5" ht="12.75">
      <c r="A14" s="153">
        <f>A13+5</f>
        <v>25</v>
      </c>
      <c r="B14" s="109" t="e">
        <f>'ca und cw 25°'!$J$28</f>
        <v>#DIV/0!</v>
      </c>
      <c r="C14" s="109" t="e">
        <f>'ca und cw 25°'!$K$29</f>
        <v>#DIV/0!</v>
      </c>
      <c r="D14" s="109" t="e">
        <f>'ca und cw 25°'!$J$26</f>
        <v>#DIV/0!</v>
      </c>
      <c r="E14" s="109" t="e">
        <f>'ca und cw 25°'!$K$27</f>
        <v>#DIV/0!</v>
      </c>
    </row>
    <row r="16" ht="12.75">
      <c r="A16" s="46" t="s">
        <v>134</v>
      </c>
    </row>
    <row r="17" ht="12.75">
      <c r="A17" s="46" t="s">
        <v>119</v>
      </c>
    </row>
    <row r="18" spans="1:3" ht="16.5" thickBot="1">
      <c r="A18" s="26" t="s">
        <v>6</v>
      </c>
      <c r="B18" s="3" t="s">
        <v>116</v>
      </c>
      <c r="C18" s="3" t="s">
        <v>117</v>
      </c>
    </row>
    <row r="19" spans="1:3" ht="13.5" thickTop="1">
      <c r="A19" s="156">
        <v>-2</v>
      </c>
      <c r="B19" s="157">
        <v>-0.12</v>
      </c>
      <c r="C19" s="157">
        <v>0.02</v>
      </c>
    </row>
    <row r="20" spans="1:3" ht="12.75">
      <c r="A20" s="156">
        <v>0</v>
      </c>
      <c r="B20" s="157">
        <v>-0.04</v>
      </c>
      <c r="C20" s="157">
        <v>0.02</v>
      </c>
    </row>
    <row r="21" spans="1:3" ht="12.75">
      <c r="A21" s="156">
        <v>2</v>
      </c>
      <c r="B21" s="157">
        <v>0.04</v>
      </c>
      <c r="C21" s="157">
        <v>0.02</v>
      </c>
    </row>
    <row r="22" spans="1:3" ht="12.75">
      <c r="A22" s="156">
        <v>4</v>
      </c>
      <c r="B22" s="157">
        <v>0.1</v>
      </c>
      <c r="C22" s="157">
        <v>0.02</v>
      </c>
    </row>
    <row r="23" spans="1:3" ht="12.75">
      <c r="A23" s="156">
        <v>6</v>
      </c>
      <c r="B23" s="157">
        <v>0.18</v>
      </c>
      <c r="C23" s="157">
        <v>0.03</v>
      </c>
    </row>
    <row r="24" spans="1:3" ht="12.75">
      <c r="A24" s="156">
        <v>8</v>
      </c>
      <c r="B24" s="157">
        <v>0.25</v>
      </c>
      <c r="C24" s="157">
        <v>0.04</v>
      </c>
    </row>
    <row r="25" spans="1:3" ht="12.75">
      <c r="A25" s="156">
        <v>10</v>
      </c>
      <c r="B25" s="157">
        <v>0.33</v>
      </c>
      <c r="C25" s="157">
        <v>0.05</v>
      </c>
    </row>
    <row r="26" spans="1:3" ht="12.75">
      <c r="A26" s="156">
        <v>12</v>
      </c>
      <c r="B26" s="157">
        <v>0.43</v>
      </c>
      <c r="C26" s="157">
        <v>0.06</v>
      </c>
    </row>
    <row r="27" spans="1:3" ht="12.75">
      <c r="A27" s="156">
        <v>14</v>
      </c>
      <c r="B27" s="157">
        <v>0.5</v>
      </c>
      <c r="C27" s="157">
        <v>0.08</v>
      </c>
    </row>
    <row r="28" spans="1:3" ht="12.75">
      <c r="A28" s="156" t="s">
        <v>131</v>
      </c>
      <c r="B28" s="157">
        <v>0.14</v>
      </c>
      <c r="C28" s="157">
        <v>0.025</v>
      </c>
    </row>
    <row r="29" spans="1:3" ht="12.75">
      <c r="A29" s="156" t="s">
        <v>132</v>
      </c>
      <c r="B29" s="157">
        <v>0.535</v>
      </c>
      <c r="C29" s="157">
        <v>0.09</v>
      </c>
    </row>
    <row r="31" ht="12.75">
      <c r="A31" s="46" t="s">
        <v>130</v>
      </c>
    </row>
    <row r="32" ht="12.75">
      <c r="A32" s="46" t="s">
        <v>133</v>
      </c>
    </row>
    <row r="33" spans="1:3" ht="16.5" thickBot="1">
      <c r="A33" s="26" t="s">
        <v>6</v>
      </c>
      <c r="B33" s="75" t="s">
        <v>136</v>
      </c>
      <c r="C33" s="75" t="s">
        <v>135</v>
      </c>
    </row>
    <row r="34" spans="1:3" ht="13.5" thickTop="1">
      <c r="A34" s="153">
        <v>0</v>
      </c>
      <c r="B34" s="109" t="e">
        <f>(B9-B20)/B20*100</f>
        <v>#DIV/0!</v>
      </c>
      <c r="C34" s="109" t="e">
        <f>(C9-C20)/C20*100</f>
        <v>#DIV/0!</v>
      </c>
    </row>
    <row r="35" spans="1:3" ht="12.75">
      <c r="A35" s="153">
        <v>5</v>
      </c>
      <c r="B35" s="109" t="e">
        <f>(B10-B28)/B28*100</f>
        <v>#DIV/0!</v>
      </c>
      <c r="C35" s="109" t="e">
        <f>(C10-C28)/C28*100</f>
        <v>#DIV/0!</v>
      </c>
    </row>
    <row r="36" spans="1:3" ht="12.75">
      <c r="A36" s="153">
        <v>10</v>
      </c>
      <c r="B36" s="109" t="e">
        <f>(B11-B25)/B25*100</f>
        <v>#DIV/0!</v>
      </c>
      <c r="C36" s="109" t="e">
        <f>(C11-C25)/C25*100</f>
        <v>#DIV/0!</v>
      </c>
    </row>
    <row r="37" spans="1:3" ht="12.75">
      <c r="A37" s="153">
        <v>15</v>
      </c>
      <c r="B37" s="109" t="e">
        <f>(B12-B29)/B29*100</f>
        <v>#DIV/0!</v>
      </c>
      <c r="C37" s="109" t="e">
        <f>(C12-C29)/C29*100</f>
        <v>#DIV/0!</v>
      </c>
    </row>
    <row r="41" spans="2:3" ht="12.75">
      <c r="B41" s="77" t="s">
        <v>146</v>
      </c>
      <c r="C41"/>
    </row>
    <row r="42" spans="2:3" ht="12.75">
      <c r="B42" s="116"/>
      <c r="C42" s="77" t="s">
        <v>149</v>
      </c>
    </row>
    <row r="43" spans="2:3" ht="12.75">
      <c r="B43" s="117"/>
      <c r="C43" s="77" t="s">
        <v>150</v>
      </c>
    </row>
    <row r="44" spans="2:3" ht="12.75">
      <c r="B44" s="76"/>
      <c r="C44" s="77" t="s">
        <v>139</v>
      </c>
    </row>
    <row r="45" spans="2:3" ht="12.75">
      <c r="B45" s="78"/>
      <c r="C45" s="77" t="s">
        <v>140</v>
      </c>
    </row>
    <row r="46" spans="2:3" ht="12.75">
      <c r="B46" s="79"/>
      <c r="C46" s="77" t="s">
        <v>141</v>
      </c>
    </row>
    <row r="47" spans="2:3" ht="12.75">
      <c r="B47" s="95"/>
      <c r="C47" s="96" t="s">
        <v>142</v>
      </c>
    </row>
    <row r="48" spans="2:3" ht="12.75">
      <c r="B48" s="128"/>
      <c r="C48" s="77" t="s">
        <v>148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32"/>
  <sheetViews>
    <sheetView zoomScalePageLayoutView="0" workbookViewId="0" topLeftCell="A1">
      <selection activeCell="H28" sqref="H28"/>
    </sheetView>
  </sheetViews>
  <sheetFormatPr defaultColWidth="11.421875" defaultRowHeight="12.75"/>
  <cols>
    <col min="3" max="3" width="12.421875" style="0" bestFit="1" customWidth="1"/>
  </cols>
  <sheetData>
    <row r="1" spans="1:6" ht="12.75">
      <c r="A1" s="115" t="s">
        <v>217</v>
      </c>
      <c r="B1" s="114"/>
      <c r="C1" s="114"/>
      <c r="D1" s="114"/>
      <c r="E1" s="114"/>
      <c r="F1" s="114"/>
    </row>
    <row r="2" spans="1:2" ht="12.75">
      <c r="A2" s="115" t="s">
        <v>216</v>
      </c>
      <c r="B2" s="114"/>
    </row>
    <row r="5" ht="12.75">
      <c r="B5" s="77" t="s">
        <v>154</v>
      </c>
    </row>
    <row r="7" spans="1:7" ht="15.75">
      <c r="A7" s="56" t="s">
        <v>9</v>
      </c>
      <c r="B7" s="50" t="s">
        <v>10</v>
      </c>
      <c r="C7" s="92">
        <f>AVERAGE(C17,G17,K17,O17,S17,W17,AA17,AE17,AI17,AM17)</f>
        <v>1.146160092751272</v>
      </c>
      <c r="E7" s="56" t="s">
        <v>155</v>
      </c>
      <c r="F7" s="50" t="s">
        <v>156</v>
      </c>
      <c r="G7" s="92">
        <f>C10/C9*(1/(2*C7*C12))^0.5</f>
        <v>385.63680221391036</v>
      </c>
    </row>
    <row r="8" spans="1:7" ht="14.25">
      <c r="A8" s="49" t="s">
        <v>13</v>
      </c>
      <c r="B8" s="53"/>
      <c r="C8" s="87">
        <v>250000</v>
      </c>
      <c r="E8" s="49" t="s">
        <v>157</v>
      </c>
      <c r="F8" s="50" t="s">
        <v>14</v>
      </c>
      <c r="G8" s="92">
        <f>(0.01+0.01)*$C$12+0.2</f>
        <v>6.682717118504008</v>
      </c>
    </row>
    <row r="9" spans="1:7" ht="14.25">
      <c r="A9" s="56" t="s">
        <v>11</v>
      </c>
      <c r="B9" s="57" t="s">
        <v>12</v>
      </c>
      <c r="C9" s="133">
        <f>AVERAGE(C19,G19,K19,O19,S19,W19,AA19,AE19,AI19,AM19)</f>
        <v>1.5220899999999999E-05</v>
      </c>
      <c r="E9" s="49" t="s">
        <v>158</v>
      </c>
      <c r="F9" s="50" t="s">
        <v>14</v>
      </c>
      <c r="G9" s="92">
        <v>0.5</v>
      </c>
    </row>
    <row r="10" spans="1:7" ht="15.75">
      <c r="A10" s="52" t="s">
        <v>21</v>
      </c>
      <c r="B10" s="53" t="s">
        <v>129</v>
      </c>
      <c r="C10" s="87">
        <v>0.16</v>
      </c>
      <c r="E10" s="52" t="s">
        <v>159</v>
      </c>
      <c r="F10" s="53"/>
      <c r="G10" s="94">
        <f>G7^2*G8^2+G7^2*G9^2</f>
        <v>6678631.900131075</v>
      </c>
    </row>
    <row r="11" spans="1:7" ht="15.75">
      <c r="A11" s="49" t="s">
        <v>7</v>
      </c>
      <c r="B11" s="53" t="s">
        <v>8</v>
      </c>
      <c r="C11" s="94">
        <f>C8*C9/C10</f>
        <v>23.78265625</v>
      </c>
      <c r="E11" s="52" t="s">
        <v>160</v>
      </c>
      <c r="F11" s="53"/>
      <c r="G11" s="94">
        <f>G10^0.5</f>
        <v>2584.30491624558</v>
      </c>
    </row>
    <row r="12" spans="1:3" ht="14.25">
      <c r="A12" s="49" t="s">
        <v>3</v>
      </c>
      <c r="B12" s="50" t="s">
        <v>14</v>
      </c>
      <c r="C12" s="94">
        <f>AVERAGE('M=10 cp-Datensätze'!F29,'M=10 cp-Datensätze'!R29,'M=10 cp-Datensätze'!AD29,'M=10 cp-Datensätze'!AP29,'M=10 cp-Datensätze'!BB29,'M=10 cp-Datensätze'!BN29,'M=10 cp-Datensätze'!BZ29,'M=10 cp-Datensätze'!CL29,'M=10 cp-Datensätze'!CX29,'M=10 cp-Datensätze'!DJ29)</f>
        <v>324.13585592520036</v>
      </c>
    </row>
    <row r="15" spans="2:38" ht="12.75">
      <c r="B15">
        <v>13</v>
      </c>
      <c r="F15">
        <v>16</v>
      </c>
      <c r="J15">
        <v>12</v>
      </c>
      <c r="N15">
        <v>14</v>
      </c>
      <c r="R15">
        <v>17</v>
      </c>
      <c r="V15">
        <v>6</v>
      </c>
      <c r="Z15">
        <v>10</v>
      </c>
      <c r="AD15">
        <v>15</v>
      </c>
      <c r="AH15">
        <v>18</v>
      </c>
      <c r="AL15">
        <v>19</v>
      </c>
    </row>
    <row r="17" spans="1:39" ht="15.75">
      <c r="A17" s="56" t="s">
        <v>9</v>
      </c>
      <c r="B17" s="50" t="s">
        <v>10</v>
      </c>
      <c r="C17" s="92">
        <v>1.153684860390266</v>
      </c>
      <c r="E17" s="56" t="s">
        <v>9</v>
      </c>
      <c r="F17" s="50" t="s">
        <v>127</v>
      </c>
      <c r="G17" s="92">
        <v>1.1357654660008227</v>
      </c>
      <c r="I17" s="56" t="s">
        <v>9</v>
      </c>
      <c r="J17" s="50" t="s">
        <v>10</v>
      </c>
      <c r="K17" s="92">
        <v>1.150705711215563</v>
      </c>
      <c r="M17" s="56" t="s">
        <v>9</v>
      </c>
      <c r="N17" s="50" t="s">
        <v>10</v>
      </c>
      <c r="O17" s="92">
        <v>1.153684860390266</v>
      </c>
      <c r="Q17" s="56" t="s">
        <v>9</v>
      </c>
      <c r="R17" s="50" t="s">
        <v>127</v>
      </c>
      <c r="S17" s="92">
        <v>1.1357654660008227</v>
      </c>
      <c r="U17" s="56" t="s">
        <v>9</v>
      </c>
      <c r="V17" s="50" t="s">
        <v>10</v>
      </c>
      <c r="W17" s="92">
        <v>1.150705711215563</v>
      </c>
      <c r="Y17" s="56" t="s">
        <v>9</v>
      </c>
      <c r="Z17" s="50" t="s">
        <v>10</v>
      </c>
      <c r="AA17" s="92">
        <v>1.150705711215563</v>
      </c>
      <c r="AC17" s="56" t="s">
        <v>9</v>
      </c>
      <c r="AD17" s="50" t="s">
        <v>10</v>
      </c>
      <c r="AE17" s="92">
        <v>1.1613366457008936</v>
      </c>
      <c r="AG17" s="56" t="s">
        <v>9</v>
      </c>
      <c r="AH17" s="50" t="s">
        <v>10</v>
      </c>
      <c r="AI17" s="92">
        <v>1.1357654660008227</v>
      </c>
      <c r="AK17" s="56" t="s">
        <v>9</v>
      </c>
      <c r="AL17" s="50" t="s">
        <v>10</v>
      </c>
      <c r="AM17" s="92">
        <v>1.1334810293821356</v>
      </c>
    </row>
    <row r="18" spans="1:39" ht="12.75">
      <c r="A18" s="49" t="s">
        <v>13</v>
      </c>
      <c r="B18" s="53"/>
      <c r="C18" s="87">
        <v>250000</v>
      </c>
      <c r="E18" s="49" t="s">
        <v>13</v>
      </c>
      <c r="F18" s="53"/>
      <c r="G18" s="87">
        <v>250000</v>
      </c>
      <c r="I18" s="49" t="s">
        <v>13</v>
      </c>
      <c r="J18" s="53"/>
      <c r="K18" s="87">
        <v>250000</v>
      </c>
      <c r="M18" s="49" t="s">
        <v>13</v>
      </c>
      <c r="N18" s="53"/>
      <c r="O18" s="87">
        <v>250000</v>
      </c>
      <c r="Q18" s="49" t="s">
        <v>13</v>
      </c>
      <c r="R18" s="53"/>
      <c r="S18" s="87">
        <v>250000</v>
      </c>
      <c r="U18" s="49" t="s">
        <v>13</v>
      </c>
      <c r="V18" s="53"/>
      <c r="W18" s="87">
        <v>250000</v>
      </c>
      <c r="Y18" s="49" t="s">
        <v>13</v>
      </c>
      <c r="Z18" s="53"/>
      <c r="AA18" s="87">
        <v>250000</v>
      </c>
      <c r="AC18" s="49" t="s">
        <v>13</v>
      </c>
      <c r="AD18" s="53"/>
      <c r="AE18" s="87">
        <v>250000</v>
      </c>
      <c r="AG18" s="49" t="s">
        <v>13</v>
      </c>
      <c r="AH18" s="53"/>
      <c r="AI18" s="87">
        <v>250000</v>
      </c>
      <c r="AK18" s="49" t="s">
        <v>13</v>
      </c>
      <c r="AL18" s="53"/>
      <c r="AM18" s="87">
        <v>250000</v>
      </c>
    </row>
    <row r="19" spans="1:39" ht="14.25">
      <c r="A19" s="56" t="s">
        <v>11</v>
      </c>
      <c r="B19" s="57" t="s">
        <v>12</v>
      </c>
      <c r="C19" s="93">
        <v>1.51E-05</v>
      </c>
      <c r="E19" s="56" t="s">
        <v>11</v>
      </c>
      <c r="F19" s="57" t="s">
        <v>172</v>
      </c>
      <c r="G19" s="93">
        <v>1.5286E-05</v>
      </c>
      <c r="I19" s="56" t="s">
        <v>11</v>
      </c>
      <c r="J19" s="57" t="s">
        <v>12</v>
      </c>
      <c r="K19" s="93">
        <v>1.5286E-05</v>
      </c>
      <c r="M19" s="56" t="s">
        <v>11</v>
      </c>
      <c r="N19" s="57" t="s">
        <v>12</v>
      </c>
      <c r="O19" s="93">
        <v>1.51E-05</v>
      </c>
      <c r="Q19" s="56" t="s">
        <v>11</v>
      </c>
      <c r="R19" s="57" t="s">
        <v>172</v>
      </c>
      <c r="S19" s="93">
        <v>1.5286E-05</v>
      </c>
      <c r="U19" s="56" t="s">
        <v>11</v>
      </c>
      <c r="V19" s="57" t="s">
        <v>12</v>
      </c>
      <c r="W19" s="93">
        <v>1.5286E-05</v>
      </c>
      <c r="Y19" s="56" t="s">
        <v>11</v>
      </c>
      <c r="Z19" s="57" t="s">
        <v>12</v>
      </c>
      <c r="AA19" s="93">
        <v>1.5286E-05</v>
      </c>
      <c r="AC19" s="56" t="s">
        <v>11</v>
      </c>
      <c r="AD19" s="57" t="s">
        <v>12</v>
      </c>
      <c r="AE19" s="93">
        <v>1.51E-05</v>
      </c>
      <c r="AG19" s="56" t="s">
        <v>11</v>
      </c>
      <c r="AH19" s="57" t="s">
        <v>12</v>
      </c>
      <c r="AI19" s="93">
        <v>1.5286E-05</v>
      </c>
      <c r="AK19" s="56" t="s">
        <v>11</v>
      </c>
      <c r="AL19" s="57" t="s">
        <v>12</v>
      </c>
      <c r="AM19" s="93">
        <v>1.5192999999999998E-05</v>
      </c>
    </row>
    <row r="20" spans="1:39" ht="12.75">
      <c r="A20" s="52" t="s">
        <v>21</v>
      </c>
      <c r="B20" s="53" t="s">
        <v>129</v>
      </c>
      <c r="C20" s="87">
        <v>0.16</v>
      </c>
      <c r="E20" s="52" t="s">
        <v>21</v>
      </c>
      <c r="F20" s="53" t="s">
        <v>129</v>
      </c>
      <c r="G20" s="87">
        <v>0.16</v>
      </c>
      <c r="I20" s="52" t="s">
        <v>21</v>
      </c>
      <c r="J20" s="53" t="s">
        <v>129</v>
      </c>
      <c r="K20" s="87">
        <v>0.16</v>
      </c>
      <c r="M20" s="52" t="s">
        <v>21</v>
      </c>
      <c r="N20" s="53" t="s">
        <v>129</v>
      </c>
      <c r="O20" s="87">
        <v>0.16</v>
      </c>
      <c r="Q20" s="52" t="s">
        <v>21</v>
      </c>
      <c r="R20" s="53" t="s">
        <v>129</v>
      </c>
      <c r="S20" s="87">
        <v>0.16</v>
      </c>
      <c r="U20" s="52" t="s">
        <v>21</v>
      </c>
      <c r="V20" s="53" t="s">
        <v>129</v>
      </c>
      <c r="W20" s="87">
        <v>0.16</v>
      </c>
      <c r="Y20" s="52" t="s">
        <v>21</v>
      </c>
      <c r="Z20" s="53" t="s">
        <v>129</v>
      </c>
      <c r="AA20" s="87">
        <v>0.16</v>
      </c>
      <c r="AC20" s="52" t="s">
        <v>21</v>
      </c>
      <c r="AD20" s="53" t="s">
        <v>129</v>
      </c>
      <c r="AE20" s="87">
        <v>0.16</v>
      </c>
      <c r="AG20" s="52" t="s">
        <v>21</v>
      </c>
      <c r="AH20" s="53" t="s">
        <v>129</v>
      </c>
      <c r="AI20" s="87">
        <v>0.16</v>
      </c>
      <c r="AK20" s="52" t="s">
        <v>21</v>
      </c>
      <c r="AL20" s="53" t="s">
        <v>129</v>
      </c>
      <c r="AM20" s="87">
        <v>0.16</v>
      </c>
    </row>
    <row r="21" spans="1:39" ht="14.25">
      <c r="A21" s="49" t="s">
        <v>7</v>
      </c>
      <c r="B21" s="53" t="s">
        <v>8</v>
      </c>
      <c r="C21" s="94">
        <v>23.59375</v>
      </c>
      <c r="E21" s="49" t="s">
        <v>7</v>
      </c>
      <c r="F21" s="53" t="s">
        <v>8</v>
      </c>
      <c r="G21" s="94">
        <v>23.884375</v>
      </c>
      <c r="I21" s="49" t="s">
        <v>7</v>
      </c>
      <c r="J21" s="53" t="s">
        <v>8</v>
      </c>
      <c r="K21" s="94">
        <v>23.884375</v>
      </c>
      <c r="M21" s="49" t="s">
        <v>7</v>
      </c>
      <c r="N21" s="53" t="s">
        <v>8</v>
      </c>
      <c r="O21" s="94">
        <v>23.59375</v>
      </c>
      <c r="Q21" s="49" t="s">
        <v>7</v>
      </c>
      <c r="R21" s="53" t="s">
        <v>8</v>
      </c>
      <c r="S21" s="94">
        <v>23.884375</v>
      </c>
      <c r="U21" s="49" t="s">
        <v>7</v>
      </c>
      <c r="V21" s="53" t="s">
        <v>8</v>
      </c>
      <c r="W21" s="94">
        <v>23.884375</v>
      </c>
      <c r="Y21" s="49" t="s">
        <v>7</v>
      </c>
      <c r="Z21" s="53" t="s">
        <v>8</v>
      </c>
      <c r="AA21" s="94">
        <v>23.884375</v>
      </c>
      <c r="AC21" s="49" t="s">
        <v>7</v>
      </c>
      <c r="AD21" s="53" t="s">
        <v>8</v>
      </c>
      <c r="AE21" s="94">
        <v>23.59375</v>
      </c>
      <c r="AG21" s="49" t="s">
        <v>7</v>
      </c>
      <c r="AH21" s="53" t="s">
        <v>8</v>
      </c>
      <c r="AI21" s="94">
        <v>23.884375</v>
      </c>
      <c r="AK21" s="49" t="s">
        <v>7</v>
      </c>
      <c r="AL21" s="53" t="s">
        <v>8</v>
      </c>
      <c r="AM21" s="94">
        <v>23.7390625</v>
      </c>
    </row>
    <row r="22" spans="1:39" ht="14.25">
      <c r="A22" s="49" t="s">
        <v>3</v>
      </c>
      <c r="B22" s="50" t="s">
        <v>14</v>
      </c>
      <c r="C22" s="94">
        <v>321.1080139374812</v>
      </c>
      <c r="E22" s="49" t="s">
        <v>3</v>
      </c>
      <c r="F22" s="50" t="s">
        <v>14</v>
      </c>
      <c r="G22" s="94">
        <v>323.95629714420056</v>
      </c>
      <c r="I22" s="49" t="s">
        <v>3</v>
      </c>
      <c r="J22" s="50" t="s">
        <v>14</v>
      </c>
      <c r="K22" s="94">
        <v>328.2177284546945</v>
      </c>
      <c r="M22" s="49" t="s">
        <v>3</v>
      </c>
      <c r="N22" s="50" t="s">
        <v>14</v>
      </c>
      <c r="O22" s="94">
        <v>321.1080139374812</v>
      </c>
      <c r="Q22" s="49" t="s">
        <v>3</v>
      </c>
      <c r="R22" s="50" t="s">
        <v>14</v>
      </c>
      <c r="S22" s="94">
        <v>323.95629714420056</v>
      </c>
      <c r="U22" s="49" t="s">
        <v>3</v>
      </c>
      <c r="V22" s="50" t="s">
        <v>14</v>
      </c>
      <c r="W22" s="94">
        <v>328.2177284546945</v>
      </c>
      <c r="Y22" s="49" t="s">
        <v>3</v>
      </c>
      <c r="Z22" s="50" t="s">
        <v>14</v>
      </c>
      <c r="AA22" s="94">
        <v>328.2177284546945</v>
      </c>
      <c r="AC22" s="49" t="s">
        <v>3</v>
      </c>
      <c r="AD22" s="50" t="s">
        <v>14</v>
      </c>
      <c r="AE22" s="94">
        <v>323.2377546219003</v>
      </c>
      <c r="AG22" s="49" t="s">
        <v>3</v>
      </c>
      <c r="AH22" s="50" t="s">
        <v>14</v>
      </c>
      <c r="AI22" s="94">
        <v>323.95629714420056</v>
      </c>
      <c r="AK22" s="49" t="s">
        <v>3</v>
      </c>
      <c r="AL22" s="50" t="s">
        <v>14</v>
      </c>
      <c r="AM22" s="94">
        <v>319.38269995845513</v>
      </c>
    </row>
    <row r="25" ht="12.75">
      <c r="E25" s="77" t="s">
        <v>146</v>
      </c>
    </row>
    <row r="26" spans="5:6" ht="12.75">
      <c r="E26" s="116"/>
      <c r="F26" s="77" t="s">
        <v>149</v>
      </c>
    </row>
    <row r="27" spans="5:6" ht="12.75">
      <c r="E27" s="117"/>
      <c r="F27" s="77" t="s">
        <v>150</v>
      </c>
    </row>
    <row r="28" spans="5:6" ht="12.75">
      <c r="E28" s="76"/>
      <c r="F28" s="77" t="s">
        <v>139</v>
      </c>
    </row>
    <row r="29" spans="5:6" ht="12.75">
      <c r="E29" s="78"/>
      <c r="F29" s="77" t="s">
        <v>140</v>
      </c>
    </row>
    <row r="30" spans="5:6" ht="12.75">
      <c r="E30" s="79"/>
      <c r="F30" s="77" t="s">
        <v>141</v>
      </c>
    </row>
    <row r="31" spans="5:6" ht="12.75">
      <c r="E31" s="95"/>
      <c r="F31" s="96" t="s">
        <v>142</v>
      </c>
    </row>
    <row r="32" spans="5:6" ht="12.75">
      <c r="E32" s="128"/>
      <c r="F32" s="77" t="s">
        <v>148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7"/>
  <legacyDrawing r:id="rId6"/>
  <oleObjects>
    <oleObject progId="Equation.DSMT4" shapeId="611566" r:id="rId1"/>
    <oleObject progId="Equation.DSMT4" shapeId="612778" r:id="rId2"/>
    <oleObject progId="Equation.DSMT4" shapeId="615088" r:id="rId3"/>
    <oleObject progId="Equation.DSMT4" shapeId="1100571" r:id="rId4"/>
    <oleObject progId="Equation.DSMT4" shapeId="1101684" r:id="rId5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DZ39"/>
  <sheetViews>
    <sheetView zoomScalePageLayoutView="0" workbookViewId="0" topLeftCell="A7">
      <selection activeCell="CB27" sqref="CB27"/>
    </sheetView>
  </sheetViews>
  <sheetFormatPr defaultColWidth="11.421875" defaultRowHeight="12.75"/>
  <cols>
    <col min="4" max="4" width="5.7109375" style="0" customWidth="1"/>
    <col min="5" max="5" width="6.7109375" style="0" customWidth="1"/>
    <col min="6" max="6" width="8.7109375" style="0" customWidth="1"/>
    <col min="7" max="14" width="8.7109375" style="6" customWidth="1"/>
    <col min="16" max="16" width="5.7109375" style="0" customWidth="1"/>
    <col min="17" max="17" width="6.7109375" style="0" customWidth="1"/>
    <col min="18" max="18" width="8.7109375" style="0" customWidth="1"/>
    <col min="19" max="26" width="8.7109375" style="6" customWidth="1"/>
    <col min="28" max="28" width="5.7109375" style="0" customWidth="1"/>
    <col min="29" max="29" width="6.7109375" style="0" customWidth="1"/>
    <col min="30" max="30" width="8.7109375" style="0" customWidth="1"/>
    <col min="31" max="38" width="8.7109375" style="6" customWidth="1"/>
    <col min="40" max="40" width="5.7109375" style="0" customWidth="1"/>
    <col min="41" max="41" width="6.7109375" style="0" customWidth="1"/>
    <col min="42" max="42" width="8.7109375" style="0" customWidth="1"/>
    <col min="43" max="50" width="8.7109375" style="6" customWidth="1"/>
    <col min="52" max="52" width="5.7109375" style="0" customWidth="1"/>
    <col min="53" max="53" width="6.7109375" style="0" customWidth="1"/>
    <col min="54" max="54" width="8.7109375" style="0" customWidth="1"/>
    <col min="55" max="62" width="8.7109375" style="6" customWidth="1"/>
    <col min="64" max="64" width="5.7109375" style="0" customWidth="1"/>
    <col min="65" max="65" width="6.7109375" style="0" customWidth="1"/>
    <col min="66" max="66" width="8.7109375" style="0" customWidth="1"/>
    <col min="67" max="74" width="8.7109375" style="6" customWidth="1"/>
    <col min="76" max="76" width="5.7109375" style="0" customWidth="1"/>
    <col min="77" max="77" width="6.7109375" style="0" customWidth="1"/>
    <col min="78" max="78" width="8.7109375" style="0" customWidth="1"/>
    <col min="79" max="86" width="8.7109375" style="6" customWidth="1"/>
    <col min="88" max="88" width="5.7109375" style="0" customWidth="1"/>
    <col min="89" max="89" width="6.7109375" style="0" customWidth="1"/>
    <col min="90" max="90" width="8.7109375" style="0" customWidth="1"/>
    <col min="91" max="98" width="8.7109375" style="6" customWidth="1"/>
    <col min="100" max="100" width="5.7109375" style="0" customWidth="1"/>
    <col min="101" max="101" width="6.7109375" style="0" customWidth="1"/>
    <col min="102" max="102" width="8.7109375" style="0" customWidth="1"/>
    <col min="103" max="110" width="8.7109375" style="6" customWidth="1"/>
    <col min="112" max="112" width="5.7109375" style="0" customWidth="1"/>
    <col min="113" max="113" width="6.7109375" style="0" customWidth="1"/>
    <col min="114" max="114" width="8.7109375" style="0" customWidth="1"/>
    <col min="115" max="122" width="8.7109375" style="6" customWidth="1"/>
    <col min="124" max="124" width="5.7109375" style="0" customWidth="1"/>
    <col min="125" max="125" width="6.7109375" style="0" customWidth="1"/>
    <col min="126" max="126" width="8.7109375" style="0" customWidth="1"/>
    <col min="127" max="130" width="8.7109375" style="6" customWidth="1"/>
  </cols>
  <sheetData>
    <row r="1" spans="1:130" ht="12.75">
      <c r="A1" s="115" t="s">
        <v>217</v>
      </c>
      <c r="B1" s="114"/>
      <c r="C1" s="114"/>
      <c r="D1" s="114"/>
      <c r="E1" s="114"/>
      <c r="F1" s="114"/>
      <c r="G1" s="114"/>
      <c r="H1" s="130"/>
      <c r="I1" s="130"/>
      <c r="J1" s="130"/>
      <c r="K1" s="130"/>
      <c r="P1" s="129"/>
      <c r="Q1" s="130"/>
      <c r="R1" s="130"/>
      <c r="S1" s="130"/>
      <c r="T1" s="130"/>
      <c r="AB1" s="129"/>
      <c r="AC1" s="130"/>
      <c r="AD1" s="130"/>
      <c r="AE1" s="130"/>
      <c r="AF1" s="130"/>
      <c r="AN1" s="129"/>
      <c r="AO1" s="130"/>
      <c r="AP1" s="130"/>
      <c r="AQ1" s="130"/>
      <c r="AR1" s="130"/>
      <c r="AZ1" s="129"/>
      <c r="BA1" s="130"/>
      <c r="BB1" s="130"/>
      <c r="BC1" s="130"/>
      <c r="BD1" s="130"/>
      <c r="BL1" s="129"/>
      <c r="BM1" s="130"/>
      <c r="BN1" s="130"/>
      <c r="BO1" s="130"/>
      <c r="BP1" s="130"/>
      <c r="BX1" s="129"/>
      <c r="BY1" s="130"/>
      <c r="BZ1" s="130"/>
      <c r="CA1" s="130"/>
      <c r="CB1" s="130"/>
      <c r="CJ1" s="129"/>
      <c r="CK1" s="130"/>
      <c r="CL1" s="130"/>
      <c r="CM1" s="130"/>
      <c r="CN1" s="130"/>
      <c r="CV1" s="129"/>
      <c r="CW1" s="130"/>
      <c r="CX1" s="130"/>
      <c r="CY1" s="130"/>
      <c r="CZ1" s="130"/>
      <c r="DT1" s="96"/>
      <c r="DU1" s="127"/>
      <c r="DV1" s="127"/>
      <c r="DW1" s="127"/>
      <c r="DX1" s="127"/>
      <c r="DY1" s="145"/>
      <c r="DZ1" s="145"/>
    </row>
    <row r="2" spans="1:130" ht="14.25">
      <c r="A2" s="115" t="s">
        <v>224</v>
      </c>
      <c r="B2" s="114"/>
      <c r="C2" s="114"/>
      <c r="D2" s="114"/>
      <c r="E2" s="114"/>
      <c r="F2" s="114"/>
      <c r="G2" s="114"/>
      <c r="H2" s="130"/>
      <c r="J2" s="6">
        <v>13</v>
      </c>
      <c r="P2" s="129"/>
      <c r="Q2" s="130"/>
      <c r="R2" s="130"/>
      <c r="S2" s="130"/>
      <c r="T2" s="130"/>
      <c r="V2" s="6">
        <v>16</v>
      </c>
      <c r="AB2" s="129"/>
      <c r="AC2" s="130"/>
      <c r="AD2" s="130"/>
      <c r="AE2" s="130"/>
      <c r="AF2" s="130"/>
      <c r="AH2" s="6">
        <v>12</v>
      </c>
      <c r="AN2" s="129"/>
      <c r="AO2" s="130"/>
      <c r="AP2" s="130"/>
      <c r="AQ2" s="130"/>
      <c r="AR2" s="130"/>
      <c r="AT2" s="6">
        <v>14</v>
      </c>
      <c r="AZ2" s="129"/>
      <c r="BA2" s="130"/>
      <c r="BB2" s="130"/>
      <c r="BC2" s="130"/>
      <c r="BD2" s="130"/>
      <c r="BF2" s="6">
        <v>17</v>
      </c>
      <c r="BL2" s="129"/>
      <c r="BM2" s="130"/>
      <c r="BN2" s="130"/>
      <c r="BO2" s="130"/>
      <c r="BP2" s="130"/>
      <c r="BR2" s="6">
        <v>11</v>
      </c>
      <c r="BX2" s="129"/>
      <c r="BY2" s="130"/>
      <c r="BZ2" s="130"/>
      <c r="CA2" s="130"/>
      <c r="CB2" s="130"/>
      <c r="CD2" s="6">
        <v>10</v>
      </c>
      <c r="CJ2" s="129"/>
      <c r="CK2" s="130"/>
      <c r="CL2" s="130"/>
      <c r="CM2" s="130"/>
      <c r="CN2" s="130"/>
      <c r="CP2" s="6">
        <v>15</v>
      </c>
      <c r="CV2" s="129"/>
      <c r="CW2" s="130"/>
      <c r="CX2" s="130"/>
      <c r="CY2" s="130"/>
      <c r="CZ2" s="130"/>
      <c r="DB2" s="6">
        <v>18</v>
      </c>
      <c r="DN2" s="6">
        <v>19</v>
      </c>
      <c r="DT2" s="96"/>
      <c r="DU2" s="127"/>
      <c r="DV2" s="127"/>
      <c r="DW2" s="127"/>
      <c r="DX2" s="127"/>
      <c r="DY2" s="145"/>
      <c r="DZ2" s="145"/>
    </row>
    <row r="3" spans="76:130" ht="12.75">
      <c r="BX3" s="130"/>
      <c r="BY3" s="130"/>
      <c r="BZ3" s="130"/>
      <c r="CA3" s="207"/>
      <c r="CB3" s="207"/>
      <c r="DT3" s="127"/>
      <c r="DU3" s="127"/>
      <c r="DV3" s="127"/>
      <c r="DW3" s="145"/>
      <c r="DX3" s="145"/>
      <c r="DY3" s="145"/>
      <c r="DZ3" s="145"/>
    </row>
    <row r="4" spans="2:130" ht="13.5" thickBot="1">
      <c r="B4" s="16" t="s">
        <v>5</v>
      </c>
      <c r="D4" s="18"/>
      <c r="E4" s="19" t="s">
        <v>6</v>
      </c>
      <c r="F4" s="111">
        <v>-15</v>
      </c>
      <c r="G4" s="111">
        <v>-10</v>
      </c>
      <c r="H4" s="111">
        <v>-5</v>
      </c>
      <c r="I4" s="111">
        <v>0</v>
      </c>
      <c r="J4" s="111">
        <v>5</v>
      </c>
      <c r="K4" s="111">
        <v>10</v>
      </c>
      <c r="L4" s="111">
        <v>15</v>
      </c>
      <c r="M4" s="111">
        <v>20</v>
      </c>
      <c r="N4" s="111">
        <v>25</v>
      </c>
      <c r="P4" s="18"/>
      <c r="Q4" s="19" t="s">
        <v>6</v>
      </c>
      <c r="R4" s="111">
        <v>-15</v>
      </c>
      <c r="S4" s="111">
        <v>-10</v>
      </c>
      <c r="T4" s="111">
        <v>-5</v>
      </c>
      <c r="U4" s="111">
        <v>0</v>
      </c>
      <c r="V4" s="111">
        <v>5</v>
      </c>
      <c r="W4" s="111">
        <v>10</v>
      </c>
      <c r="X4" s="111">
        <v>15</v>
      </c>
      <c r="Y4" s="111">
        <v>20</v>
      </c>
      <c r="Z4" s="111">
        <v>25</v>
      </c>
      <c r="AB4" s="18"/>
      <c r="AC4" s="19" t="s">
        <v>6</v>
      </c>
      <c r="AD4" s="111">
        <v>-15</v>
      </c>
      <c r="AE4" s="111">
        <v>-10</v>
      </c>
      <c r="AF4" s="111">
        <v>-5</v>
      </c>
      <c r="AG4" s="111">
        <v>0</v>
      </c>
      <c r="AH4" s="111">
        <v>5</v>
      </c>
      <c r="AI4" s="111">
        <v>10</v>
      </c>
      <c r="AJ4" s="111">
        <v>15</v>
      </c>
      <c r="AK4" s="111">
        <v>20</v>
      </c>
      <c r="AL4" s="111">
        <v>25</v>
      </c>
      <c r="AN4" s="18"/>
      <c r="AO4" s="19" t="s">
        <v>6</v>
      </c>
      <c r="AP4" s="111">
        <v>-15</v>
      </c>
      <c r="AQ4" s="111">
        <v>-10</v>
      </c>
      <c r="AR4" s="111">
        <v>-5</v>
      </c>
      <c r="AS4" s="111">
        <v>0</v>
      </c>
      <c r="AT4" s="111">
        <v>5</v>
      </c>
      <c r="AU4" s="111">
        <v>10</v>
      </c>
      <c r="AV4" s="111">
        <v>15</v>
      </c>
      <c r="AW4" s="111">
        <v>20</v>
      </c>
      <c r="AX4" s="111">
        <v>25</v>
      </c>
      <c r="AZ4" s="18"/>
      <c r="BA4" s="19" t="s">
        <v>6</v>
      </c>
      <c r="BB4" s="111">
        <v>-15</v>
      </c>
      <c r="BC4" s="111">
        <v>-10</v>
      </c>
      <c r="BD4" s="111">
        <v>-5</v>
      </c>
      <c r="BE4" s="111">
        <v>0</v>
      </c>
      <c r="BF4" s="111">
        <v>5</v>
      </c>
      <c r="BG4" s="111">
        <v>10</v>
      </c>
      <c r="BH4" s="111">
        <v>15</v>
      </c>
      <c r="BI4" s="111">
        <v>20</v>
      </c>
      <c r="BJ4" s="111">
        <v>25</v>
      </c>
      <c r="BL4" s="18"/>
      <c r="BM4" s="19" t="s">
        <v>6</v>
      </c>
      <c r="BN4" s="111">
        <v>-15</v>
      </c>
      <c r="BO4" s="111">
        <v>-10</v>
      </c>
      <c r="BP4" s="111">
        <v>-5</v>
      </c>
      <c r="BQ4" s="111">
        <v>0</v>
      </c>
      <c r="BR4" s="111">
        <v>5</v>
      </c>
      <c r="BS4" s="111">
        <v>10</v>
      </c>
      <c r="BT4" s="111">
        <v>15</v>
      </c>
      <c r="BU4" s="111">
        <v>20</v>
      </c>
      <c r="BV4" s="111">
        <v>25</v>
      </c>
      <c r="BX4" s="18"/>
      <c r="BY4" s="19" t="s">
        <v>6</v>
      </c>
      <c r="BZ4" s="111">
        <v>-15</v>
      </c>
      <c r="CA4" s="111">
        <v>-10</v>
      </c>
      <c r="CB4" s="111">
        <v>-5</v>
      </c>
      <c r="CC4" s="111">
        <v>0</v>
      </c>
      <c r="CD4" s="111">
        <v>5</v>
      </c>
      <c r="CE4" s="111">
        <v>10</v>
      </c>
      <c r="CF4" s="111">
        <v>15</v>
      </c>
      <c r="CG4" s="111">
        <v>20</v>
      </c>
      <c r="CH4" s="111">
        <v>25</v>
      </c>
      <c r="CJ4" s="18"/>
      <c r="CK4" s="19" t="s">
        <v>6</v>
      </c>
      <c r="CL4" s="111">
        <v>-15</v>
      </c>
      <c r="CM4" s="111">
        <v>-10</v>
      </c>
      <c r="CN4" s="111">
        <v>-5</v>
      </c>
      <c r="CO4" s="111">
        <v>0</v>
      </c>
      <c r="CP4" s="111">
        <v>5</v>
      </c>
      <c r="CQ4" s="111">
        <v>10</v>
      </c>
      <c r="CR4" s="111">
        <v>15</v>
      </c>
      <c r="CS4" s="111">
        <v>20</v>
      </c>
      <c r="CT4" s="111">
        <v>25</v>
      </c>
      <c r="CV4" s="18"/>
      <c r="CW4" s="19" t="s">
        <v>6</v>
      </c>
      <c r="CX4" s="111">
        <v>-15</v>
      </c>
      <c r="CY4" s="111">
        <v>-10</v>
      </c>
      <c r="CZ4" s="111">
        <v>-5</v>
      </c>
      <c r="DA4" s="111">
        <v>0</v>
      </c>
      <c r="DB4" s="111">
        <v>5</v>
      </c>
      <c r="DC4" s="111">
        <v>10</v>
      </c>
      <c r="DD4" s="111">
        <v>15</v>
      </c>
      <c r="DE4" s="111">
        <v>20</v>
      </c>
      <c r="DF4" s="111">
        <v>25</v>
      </c>
      <c r="DH4" s="18"/>
      <c r="DI4" s="19" t="s">
        <v>6</v>
      </c>
      <c r="DJ4" s="111">
        <v>-15</v>
      </c>
      <c r="DK4" s="111">
        <v>-10</v>
      </c>
      <c r="DL4" s="111">
        <v>-5</v>
      </c>
      <c r="DM4" s="111">
        <v>0</v>
      </c>
      <c r="DN4" s="111">
        <v>5</v>
      </c>
      <c r="DO4" s="111">
        <v>10</v>
      </c>
      <c r="DP4" s="111">
        <v>15</v>
      </c>
      <c r="DQ4" s="111">
        <v>20</v>
      </c>
      <c r="DR4" s="111">
        <v>25</v>
      </c>
      <c r="DT4" s="147"/>
      <c r="DU4" s="147"/>
      <c r="DV4" s="143"/>
      <c r="DW4" s="143"/>
      <c r="DX4" s="143"/>
      <c r="DY4" s="143"/>
      <c r="DZ4" s="143"/>
    </row>
    <row r="5" spans="2:130" ht="16.5" thickTop="1">
      <c r="B5" s="21">
        <v>0</v>
      </c>
      <c r="D5" s="10" t="s">
        <v>66</v>
      </c>
      <c r="E5" s="7"/>
      <c r="F5" s="109">
        <v>0.07339899535699035</v>
      </c>
      <c r="G5" s="109">
        <v>-0.623891460534418</v>
      </c>
      <c r="H5" s="109">
        <v>0.4403939721419421</v>
      </c>
      <c r="I5" s="109">
        <v>0.9908864373193698</v>
      </c>
      <c r="J5" s="109">
        <v>0.9908864373193698</v>
      </c>
      <c r="K5" s="109">
        <v>0.5137929674989326</v>
      </c>
      <c r="L5" s="109">
        <v>-0.4770934698204372</v>
      </c>
      <c r="M5" s="109">
        <v>0.4403939721419421</v>
      </c>
      <c r="N5" s="109">
        <v>0.1834974883924759</v>
      </c>
      <c r="P5" s="10" t="s">
        <v>66</v>
      </c>
      <c r="Q5" s="7"/>
      <c r="R5" s="109">
        <v>0.10913048688291953</v>
      </c>
      <c r="S5" s="109">
        <v>-0.5092756054536246</v>
      </c>
      <c r="T5" s="109">
        <v>0.5092756054536246</v>
      </c>
      <c r="U5" s="109">
        <v>0.9821743819462758</v>
      </c>
      <c r="V5" s="109">
        <v>0.9821743819462758</v>
      </c>
      <c r="W5" s="109">
        <v>0.5092756054536246</v>
      </c>
      <c r="X5" s="109">
        <v>-0.4365219475316781</v>
      </c>
      <c r="Y5" s="109">
        <v>0.4365219475316781</v>
      </c>
      <c r="Z5" s="109">
        <v>0.18188414480486592</v>
      </c>
      <c r="AB5" s="10" t="s">
        <v>66</v>
      </c>
      <c r="AC5" s="7"/>
      <c r="AD5" s="109">
        <v>0.07180905716170942</v>
      </c>
      <c r="AE5" s="109">
        <v>-0.5385679287128206</v>
      </c>
      <c r="AF5" s="109">
        <v>0.5026634001319659</v>
      </c>
      <c r="AG5" s="109">
        <v>0.969422271683077</v>
      </c>
      <c r="AH5" s="109">
        <v>1.0053268002639317</v>
      </c>
      <c r="AI5" s="109">
        <v>0.5026634001319659</v>
      </c>
      <c r="AJ5" s="109">
        <v>-0.5026634001319659</v>
      </c>
      <c r="AK5" s="109">
        <v>0.43085434297025643</v>
      </c>
      <c r="AL5" s="109">
        <v>0.17952264290427353</v>
      </c>
      <c r="AN5" s="10" t="s">
        <v>66</v>
      </c>
      <c r="AO5" s="7"/>
      <c r="AP5" s="109">
        <v>0.07339899535699035</v>
      </c>
      <c r="AQ5" s="109">
        <v>-0.623891460534418</v>
      </c>
      <c r="AR5" s="109">
        <v>0.4403939721419421</v>
      </c>
      <c r="AS5" s="109">
        <v>0.9908864373193698</v>
      </c>
      <c r="AT5" s="109">
        <v>0.9908864373193698</v>
      </c>
      <c r="AU5" s="109">
        <v>0.5137929674989326</v>
      </c>
      <c r="AV5" s="109">
        <v>-0.4770934698204372</v>
      </c>
      <c r="AW5" s="109">
        <v>0.4403939721419421</v>
      </c>
      <c r="AX5" s="109">
        <v>0.1834974883924759</v>
      </c>
      <c r="AZ5" s="10" t="s">
        <v>66</v>
      </c>
      <c r="BA5" s="7"/>
      <c r="BB5" s="109">
        <v>0.10913048688291953</v>
      </c>
      <c r="BC5" s="109">
        <v>-0.5092756054536246</v>
      </c>
      <c r="BD5" s="109">
        <v>0.5092756054536246</v>
      </c>
      <c r="BE5" s="109">
        <v>0.9821743819462758</v>
      </c>
      <c r="BF5" s="109">
        <v>0.9457975529853025</v>
      </c>
      <c r="BG5" s="109">
        <v>0.5092756054536246</v>
      </c>
      <c r="BH5" s="109">
        <v>-0.4365219475316781</v>
      </c>
      <c r="BI5" s="109">
        <v>0.4365219475316781</v>
      </c>
      <c r="BJ5" s="109">
        <v>0.18188414480486592</v>
      </c>
      <c r="BL5" s="10" t="s">
        <v>66</v>
      </c>
      <c r="BM5" s="7"/>
      <c r="BN5" s="109">
        <v>0.07180905716170942</v>
      </c>
      <c r="BO5" s="109">
        <v>-0.5385679287128206</v>
      </c>
      <c r="BP5" s="109">
        <v>0.5026634001319659</v>
      </c>
      <c r="BQ5" s="109">
        <v>0.969422271683077</v>
      </c>
      <c r="BR5" s="109">
        <v>1.0053268002639317</v>
      </c>
      <c r="BS5" s="109">
        <v>0.5026634001319659</v>
      </c>
      <c r="BT5" s="109">
        <v>-0.5026634001319659</v>
      </c>
      <c r="BU5" s="109">
        <v>0.43085434297025643</v>
      </c>
      <c r="BV5" s="109">
        <v>0.17952264290427353</v>
      </c>
      <c r="BX5" s="10" t="s">
        <v>66</v>
      </c>
      <c r="BY5" s="7"/>
      <c r="BZ5" s="109">
        <v>0.07180905716170942</v>
      </c>
      <c r="CA5" s="109">
        <v>-0.5385679287128206</v>
      </c>
      <c r="CB5" s="109">
        <v>0.5026634001319659</v>
      </c>
      <c r="CC5" s="109">
        <v>0.969422271683077</v>
      </c>
      <c r="CD5" s="109">
        <v>1.0053268002639317</v>
      </c>
      <c r="CE5" s="109">
        <v>0.5026634001319659</v>
      </c>
      <c r="CF5" s="109">
        <v>-0.5026634001319659</v>
      </c>
      <c r="CG5" s="109">
        <v>0.43085434297025643</v>
      </c>
      <c r="CH5" s="109">
        <v>0.17952264290427353</v>
      </c>
      <c r="CJ5" s="10" t="s">
        <v>66</v>
      </c>
      <c r="CK5" s="7"/>
      <c r="CL5" s="109">
        <v>0.0729153859259382</v>
      </c>
      <c r="CM5" s="109">
        <v>-0.6197807803704747</v>
      </c>
      <c r="CN5" s="109">
        <v>0.43749231555562923</v>
      </c>
      <c r="CO5" s="109">
        <v>0.9843577100001657</v>
      </c>
      <c r="CP5" s="109">
        <v>0.9843577100001657</v>
      </c>
      <c r="CQ5" s="109">
        <v>0.5104077014815674</v>
      </c>
      <c r="CR5" s="109">
        <v>-0.47395000851859825</v>
      </c>
      <c r="CS5" s="109">
        <v>0.43749231555562923</v>
      </c>
      <c r="CT5" s="109">
        <v>0.1822884648148455</v>
      </c>
      <c r="CV5" s="10" t="s">
        <v>66</v>
      </c>
      <c r="CW5" s="7"/>
      <c r="CX5" s="109">
        <v>0.10913048688291953</v>
      </c>
      <c r="CY5" s="109">
        <v>-0.5092756054536246</v>
      </c>
      <c r="CZ5" s="109">
        <v>0.5092756054536246</v>
      </c>
      <c r="DA5" s="109">
        <v>0.9821743819462758</v>
      </c>
      <c r="DB5" s="109">
        <v>0.9821743819462758</v>
      </c>
      <c r="DC5" s="109">
        <v>0.5092756054536246</v>
      </c>
      <c r="DD5" s="109">
        <v>-0.4365219475316781</v>
      </c>
      <c r="DE5" s="109">
        <v>0.4365219475316781</v>
      </c>
      <c r="DF5" s="109">
        <v>0.18188414480486592</v>
      </c>
      <c r="DH5" s="10" t="s">
        <v>66</v>
      </c>
      <c r="DI5" s="7"/>
      <c r="DJ5" s="109">
        <v>0.07379549871409878</v>
      </c>
      <c r="DK5" s="109">
        <v>-0.5534662403557409</v>
      </c>
      <c r="DL5" s="109">
        <v>0.5165684909986916</v>
      </c>
      <c r="DM5" s="109">
        <v>0.9962392326403336</v>
      </c>
      <c r="DN5" s="109">
        <v>1.0331369819973832</v>
      </c>
      <c r="DO5" s="109">
        <v>0.5165684909986916</v>
      </c>
      <c r="DP5" s="109">
        <v>-0.5165684909986916</v>
      </c>
      <c r="DQ5" s="109">
        <v>0.4427729922845927</v>
      </c>
      <c r="DR5" s="109">
        <v>0.184488746785247</v>
      </c>
      <c r="DT5" s="127"/>
      <c r="DU5" s="127"/>
      <c r="DV5" s="144"/>
      <c r="DW5" s="144"/>
      <c r="DX5" s="144"/>
      <c r="DY5" s="144"/>
      <c r="DZ5" s="144"/>
    </row>
    <row r="6" spans="2:130" ht="15.75">
      <c r="B6" s="22">
        <v>4</v>
      </c>
      <c r="D6" s="11" t="s">
        <v>85</v>
      </c>
      <c r="E6" s="8"/>
      <c r="F6" s="109">
        <v>0.9174874419623794</v>
      </c>
      <c r="G6" s="109">
        <v>0.9174874419623794</v>
      </c>
      <c r="H6" s="109">
        <v>0.5871919628559228</v>
      </c>
      <c r="I6" s="109">
        <v>0</v>
      </c>
      <c r="J6" s="109">
        <v>-0.660590958212913</v>
      </c>
      <c r="K6" s="109">
        <v>-1.5780784001752926</v>
      </c>
      <c r="L6" s="109">
        <v>-2.3854673491021865</v>
      </c>
      <c r="M6" s="109">
        <v>-0.3669949767849518</v>
      </c>
      <c r="N6" s="109">
        <v>-0.3302954791064565</v>
      </c>
      <c r="P6" s="11" t="s">
        <v>85</v>
      </c>
      <c r="Q6" s="8"/>
      <c r="R6" s="109">
        <v>0.9094207240243295</v>
      </c>
      <c r="S6" s="109">
        <v>0.8730438950633562</v>
      </c>
      <c r="T6" s="109">
        <v>0.5456524344145975</v>
      </c>
      <c r="U6" s="109">
        <v>0</v>
      </c>
      <c r="V6" s="109">
        <v>-0.654782921297517</v>
      </c>
      <c r="W6" s="109">
        <v>-1.6005804742828198</v>
      </c>
      <c r="X6" s="109">
        <v>-2.364493882463256</v>
      </c>
      <c r="Y6" s="109">
        <v>-0.3273914606487585</v>
      </c>
      <c r="Z6" s="109">
        <v>-0.3273914606487585</v>
      </c>
      <c r="AB6" s="11" t="s">
        <v>85</v>
      </c>
      <c r="AC6" s="8"/>
      <c r="AD6" s="109">
        <v>0.9335177431022224</v>
      </c>
      <c r="AE6" s="109">
        <v>0.8976132145213677</v>
      </c>
      <c r="AF6" s="109">
        <v>0.5385679287128206</v>
      </c>
      <c r="AG6" s="109">
        <v>0</v>
      </c>
      <c r="AH6" s="109">
        <v>-0.6462815144553846</v>
      </c>
      <c r="AI6" s="109">
        <v>-1.5797992575576068</v>
      </c>
      <c r="AJ6" s="109">
        <v>-2.5851260578215385</v>
      </c>
      <c r="AK6" s="109">
        <v>-0.35904528580854705</v>
      </c>
      <c r="AL6" s="109">
        <v>-0.3231407572276923</v>
      </c>
      <c r="AN6" s="11" t="s">
        <v>85</v>
      </c>
      <c r="AO6" s="8"/>
      <c r="AP6" s="109">
        <v>0.9174874419623794</v>
      </c>
      <c r="AQ6" s="109">
        <v>0.9174874419623794</v>
      </c>
      <c r="AR6" s="109">
        <v>0.5871919628559228</v>
      </c>
      <c r="AS6" s="109">
        <v>0</v>
      </c>
      <c r="AT6" s="109">
        <v>-0.660590958212913</v>
      </c>
      <c r="AU6" s="109">
        <v>-1.5780784001752926</v>
      </c>
      <c r="AV6" s="109">
        <v>-2.3854673491021865</v>
      </c>
      <c r="AW6" s="109">
        <v>-0.3669949767849518</v>
      </c>
      <c r="AX6" s="109">
        <v>-0.3302954791064565</v>
      </c>
      <c r="AZ6" s="11" t="s">
        <v>85</v>
      </c>
      <c r="BA6" s="8"/>
      <c r="BB6" s="109">
        <v>0.9094207240243295</v>
      </c>
      <c r="BC6" s="109">
        <v>0.8730438950633562</v>
      </c>
      <c r="BD6" s="109">
        <v>0.5456524344145975</v>
      </c>
      <c r="BE6" s="109">
        <v>0</v>
      </c>
      <c r="BF6" s="109">
        <v>-0.654782921297517</v>
      </c>
      <c r="BG6" s="109">
        <v>-1.6005804742828198</v>
      </c>
      <c r="BH6" s="109">
        <v>-2.364493882463256</v>
      </c>
      <c r="BI6" s="109">
        <v>-0.36376828960973184</v>
      </c>
      <c r="BJ6" s="109">
        <v>-0.3273914606487585</v>
      </c>
      <c r="BL6" s="11" t="s">
        <v>85</v>
      </c>
      <c r="BM6" s="8"/>
      <c r="BN6" s="109">
        <v>0.9335177431022224</v>
      </c>
      <c r="BO6" s="109">
        <v>0.8976132145213677</v>
      </c>
      <c r="BP6" s="109">
        <v>0.5385679287128206</v>
      </c>
      <c r="BQ6" s="109">
        <v>0</v>
      </c>
      <c r="BR6" s="109">
        <v>-0.6462815144553846</v>
      </c>
      <c r="BS6" s="109">
        <v>-1.5797992575576068</v>
      </c>
      <c r="BT6" s="109">
        <v>-2.5851260578215385</v>
      </c>
      <c r="BU6" s="109">
        <v>-0.35904528580854705</v>
      </c>
      <c r="BV6" s="109">
        <v>-0.3231407572276923</v>
      </c>
      <c r="BX6" s="11" t="s">
        <v>85</v>
      </c>
      <c r="BY6" s="8"/>
      <c r="BZ6" s="109">
        <v>0.9335177431022224</v>
      </c>
      <c r="CA6" s="109">
        <v>0.8976132145213677</v>
      </c>
      <c r="CB6" s="109">
        <v>0.5385679287128206</v>
      </c>
      <c r="CC6" s="109">
        <v>0</v>
      </c>
      <c r="CD6" s="109">
        <v>-0.6462815144553846</v>
      </c>
      <c r="CE6" s="109">
        <v>-1.5797992575576068</v>
      </c>
      <c r="CF6" s="109">
        <v>-2.5851260578215385</v>
      </c>
      <c r="CG6" s="109">
        <v>-0.35904528580854705</v>
      </c>
      <c r="CH6" s="109">
        <v>-0.3231407572276923</v>
      </c>
      <c r="CJ6" s="11" t="s">
        <v>85</v>
      </c>
      <c r="CK6" s="8"/>
      <c r="CL6" s="109">
        <v>0.9114423240742276</v>
      </c>
      <c r="CM6" s="109">
        <v>0.9114423240742276</v>
      </c>
      <c r="CN6" s="109">
        <v>0.5833230874075056</v>
      </c>
      <c r="CO6" s="109">
        <v>0</v>
      </c>
      <c r="CP6" s="109">
        <v>-0.6562384733334438</v>
      </c>
      <c r="CQ6" s="109">
        <v>-1.5676807974076712</v>
      </c>
      <c r="CR6" s="109">
        <v>-2.369750042592991</v>
      </c>
      <c r="CS6" s="109">
        <v>-0.364576929629691</v>
      </c>
      <c r="CT6" s="109">
        <v>-0.3281192366667219</v>
      </c>
      <c r="CV6" s="11" t="s">
        <v>85</v>
      </c>
      <c r="CW6" s="8"/>
      <c r="CX6" s="109">
        <v>0.9094207240243295</v>
      </c>
      <c r="CY6" s="109">
        <v>0.8730438950633562</v>
      </c>
      <c r="CZ6" s="109">
        <v>0.5456524344145975</v>
      </c>
      <c r="DA6" s="109">
        <v>0</v>
      </c>
      <c r="DB6" s="109">
        <v>-0.654782921297517</v>
      </c>
      <c r="DC6" s="109">
        <v>-1.6005804742828198</v>
      </c>
      <c r="DD6" s="109">
        <v>-2.364493882463256</v>
      </c>
      <c r="DE6" s="109">
        <v>-0.3273914606487585</v>
      </c>
      <c r="DF6" s="109">
        <v>-0.3273914606487585</v>
      </c>
      <c r="DH6" s="11" t="s">
        <v>85</v>
      </c>
      <c r="DI6" s="8"/>
      <c r="DJ6" s="109">
        <v>0.9593414832832842</v>
      </c>
      <c r="DK6" s="109">
        <v>0.9224437339262349</v>
      </c>
      <c r="DL6" s="109">
        <v>0.5534662403557409</v>
      </c>
      <c r="DM6" s="109">
        <v>0</v>
      </c>
      <c r="DN6" s="109">
        <v>-0.664159488426889</v>
      </c>
      <c r="DO6" s="109">
        <v>-1.6235009717101732</v>
      </c>
      <c r="DP6" s="109">
        <v>-2.656637953707556</v>
      </c>
      <c r="DQ6" s="109">
        <v>-0.368977493570494</v>
      </c>
      <c r="DR6" s="109">
        <v>-0.3320797442134445</v>
      </c>
      <c r="DT6" s="127"/>
      <c r="DU6" s="127"/>
      <c r="DV6" s="144"/>
      <c r="DW6" s="144"/>
      <c r="DX6" s="144"/>
      <c r="DY6" s="144"/>
      <c r="DZ6" s="144"/>
    </row>
    <row r="7" spans="2:130" ht="15.75">
      <c r="B7" s="22">
        <v>11</v>
      </c>
      <c r="D7" s="11" t="s">
        <v>86</v>
      </c>
      <c r="E7" s="8"/>
      <c r="F7" s="109">
        <v>0.5504924651774276</v>
      </c>
      <c r="G7" s="109">
        <v>0.4403939721419421</v>
      </c>
      <c r="H7" s="109">
        <v>0.11009849303548552</v>
      </c>
      <c r="I7" s="109">
        <v>-0.3669949767849518</v>
      </c>
      <c r="J7" s="109">
        <v>-0.8073889489268938</v>
      </c>
      <c r="K7" s="109">
        <v>-1.3578814141043214</v>
      </c>
      <c r="L7" s="109">
        <v>-1.9083738792817488</v>
      </c>
      <c r="M7" s="109">
        <v>-0.3669949767849518</v>
      </c>
      <c r="N7" s="109">
        <v>-0.3302954791064565</v>
      </c>
      <c r="P7" s="11" t="s">
        <v>86</v>
      </c>
      <c r="Q7" s="8"/>
      <c r="R7" s="109">
        <v>0.5456524344145975</v>
      </c>
      <c r="S7" s="109">
        <v>0.4365219475316781</v>
      </c>
      <c r="T7" s="109">
        <v>0.07275365792194635</v>
      </c>
      <c r="U7" s="109">
        <v>-0.36376828960973184</v>
      </c>
      <c r="V7" s="109">
        <v>-0.8002902371414099</v>
      </c>
      <c r="W7" s="109">
        <v>-1.3823195005169808</v>
      </c>
      <c r="X7" s="109">
        <v>-1.855218277009632</v>
      </c>
      <c r="Y7" s="109">
        <v>-0.3273914606487585</v>
      </c>
      <c r="Z7" s="109">
        <v>-0.3273914606487585</v>
      </c>
      <c r="AB7" s="11" t="s">
        <v>86</v>
      </c>
      <c r="AC7" s="8"/>
      <c r="AD7" s="109">
        <v>0.5385679287128206</v>
      </c>
      <c r="AE7" s="109">
        <v>0.43085434297025643</v>
      </c>
      <c r="AF7" s="109">
        <v>0.07180905716170942</v>
      </c>
      <c r="AG7" s="109">
        <v>-0.35904528580854705</v>
      </c>
      <c r="AH7" s="109">
        <v>-0.7898996287788034</v>
      </c>
      <c r="AI7" s="109">
        <v>-1.3643720860724786</v>
      </c>
      <c r="AJ7" s="109">
        <v>-2.082462657689573</v>
      </c>
      <c r="AK7" s="109">
        <v>-0.35904528580854705</v>
      </c>
      <c r="AL7" s="109">
        <v>-0.3231407572276923</v>
      </c>
      <c r="AN7" s="11" t="s">
        <v>86</v>
      </c>
      <c r="AO7" s="8"/>
      <c r="AP7" s="109">
        <v>0.5504924651774276</v>
      </c>
      <c r="AQ7" s="109">
        <v>0.4403939721419421</v>
      </c>
      <c r="AR7" s="109">
        <v>0.11009849303548552</v>
      </c>
      <c r="AS7" s="109">
        <v>-0.3669949767849518</v>
      </c>
      <c r="AT7" s="109">
        <v>-0.8073889489268938</v>
      </c>
      <c r="AU7" s="109">
        <v>-1.3578814141043214</v>
      </c>
      <c r="AV7" s="109">
        <v>-1.9083738792817488</v>
      </c>
      <c r="AW7" s="109">
        <v>-0.3669949767849518</v>
      </c>
      <c r="AX7" s="109">
        <v>-0.3302954791064565</v>
      </c>
      <c r="AZ7" s="11" t="s">
        <v>86</v>
      </c>
      <c r="BA7" s="8"/>
      <c r="BB7" s="109">
        <v>0.5456524344145975</v>
      </c>
      <c r="BC7" s="109">
        <v>0.4365219475316781</v>
      </c>
      <c r="BD7" s="109">
        <v>0.07275365792194635</v>
      </c>
      <c r="BE7" s="109">
        <v>-0.36376828960973184</v>
      </c>
      <c r="BF7" s="109">
        <v>-0.8002902371414099</v>
      </c>
      <c r="BG7" s="109">
        <v>-1.3823195005169808</v>
      </c>
      <c r="BH7" s="109">
        <v>-1.855218277009632</v>
      </c>
      <c r="BI7" s="109">
        <v>-0.36376828960973184</v>
      </c>
      <c r="BJ7" s="109">
        <v>-0.3273914606487585</v>
      </c>
      <c r="BL7" s="11" t="s">
        <v>86</v>
      </c>
      <c r="BM7" s="8"/>
      <c r="BN7" s="109">
        <v>0.5385679287128206</v>
      </c>
      <c r="BO7" s="109">
        <v>0.43085434297025643</v>
      </c>
      <c r="BP7" s="109">
        <v>0.07180905716170942</v>
      </c>
      <c r="BQ7" s="109">
        <v>-0.35904528580854705</v>
      </c>
      <c r="BR7" s="109">
        <v>-0.7898996287788034</v>
      </c>
      <c r="BS7" s="109">
        <v>-1.3643720860724786</v>
      </c>
      <c r="BT7" s="109">
        <v>-2.082462657689573</v>
      </c>
      <c r="BU7" s="109">
        <v>-0.35904528580854705</v>
      </c>
      <c r="BV7" s="109">
        <v>-0.3231407572276923</v>
      </c>
      <c r="BX7" s="11" t="s">
        <v>86</v>
      </c>
      <c r="BY7" s="8"/>
      <c r="BZ7" s="109">
        <v>0.5385679287128206</v>
      </c>
      <c r="CA7" s="109">
        <v>0.43085434297025643</v>
      </c>
      <c r="CB7" s="109">
        <v>0.07180905716170942</v>
      </c>
      <c r="CC7" s="109">
        <v>-0.35904528580854705</v>
      </c>
      <c r="CD7" s="109">
        <v>-0.7898996287788034</v>
      </c>
      <c r="CE7" s="109">
        <v>-1.3643720860724786</v>
      </c>
      <c r="CF7" s="109">
        <v>-2.082462657689573</v>
      </c>
      <c r="CG7" s="109">
        <v>-0.35904528580854705</v>
      </c>
      <c r="CH7" s="109">
        <v>-0.3231407572276923</v>
      </c>
      <c r="CJ7" s="11" t="s">
        <v>86</v>
      </c>
      <c r="CK7" s="8"/>
      <c r="CL7" s="109">
        <v>0.5468653944445365</v>
      </c>
      <c r="CM7" s="109">
        <v>0.43749231555562923</v>
      </c>
      <c r="CN7" s="109">
        <v>0.10937307888890731</v>
      </c>
      <c r="CO7" s="109">
        <v>-0.364576929629691</v>
      </c>
      <c r="CP7" s="109">
        <v>-0.8020692451853202</v>
      </c>
      <c r="CQ7" s="109">
        <v>-1.3489346396298567</v>
      </c>
      <c r="CR7" s="109">
        <v>-1.895800034074393</v>
      </c>
      <c r="CS7" s="109">
        <v>-0.364576929629691</v>
      </c>
      <c r="CT7" s="109">
        <v>-0.3281192366667219</v>
      </c>
      <c r="CV7" s="11" t="s">
        <v>86</v>
      </c>
      <c r="CW7" s="8"/>
      <c r="CX7" s="109">
        <v>0.5456524344145975</v>
      </c>
      <c r="CY7" s="109">
        <v>0.4365219475316781</v>
      </c>
      <c r="CZ7" s="109">
        <v>0.07275365792194635</v>
      </c>
      <c r="DA7" s="109">
        <v>-0.36376828960973184</v>
      </c>
      <c r="DB7" s="109">
        <v>-0.8002902371414099</v>
      </c>
      <c r="DC7" s="109">
        <v>-1.3823195005169808</v>
      </c>
      <c r="DD7" s="109">
        <v>-1.855218277009632</v>
      </c>
      <c r="DE7" s="109">
        <v>-0.3273914606487585</v>
      </c>
      <c r="DF7" s="109">
        <v>-0.3273914606487585</v>
      </c>
      <c r="DH7" s="11" t="s">
        <v>86</v>
      </c>
      <c r="DI7" s="8"/>
      <c r="DJ7" s="109">
        <v>0.5534662403557409</v>
      </c>
      <c r="DK7" s="109">
        <v>0.4427729922845927</v>
      </c>
      <c r="DL7" s="109">
        <v>0.07379549871409878</v>
      </c>
      <c r="DM7" s="109">
        <v>-0.368977493570494</v>
      </c>
      <c r="DN7" s="109">
        <v>-0.8117504858550866</v>
      </c>
      <c r="DO7" s="109">
        <v>-1.402114475567877</v>
      </c>
      <c r="DP7" s="109">
        <v>-2.1400694627088646</v>
      </c>
      <c r="DQ7" s="109">
        <v>-0.368977493570494</v>
      </c>
      <c r="DR7" s="109">
        <v>-0.3320797442134445</v>
      </c>
      <c r="DT7" s="127"/>
      <c r="DU7" s="127"/>
      <c r="DV7" s="144"/>
      <c r="DW7" s="144"/>
      <c r="DX7" s="144"/>
      <c r="DY7" s="144"/>
      <c r="DZ7" s="144"/>
    </row>
    <row r="8" spans="2:130" ht="15.75">
      <c r="B8" s="22">
        <v>18</v>
      </c>
      <c r="D8" s="11" t="s">
        <v>87</v>
      </c>
      <c r="E8" s="8"/>
      <c r="F8" s="109">
        <v>0.3302954791064565</v>
      </c>
      <c r="G8" s="109">
        <v>0.22019698607097105</v>
      </c>
      <c r="H8" s="109">
        <v>-0.07339899535699035</v>
      </c>
      <c r="I8" s="109">
        <v>-0.4770934698204372</v>
      </c>
      <c r="J8" s="109">
        <v>-0.8073889489268938</v>
      </c>
      <c r="K8" s="109">
        <v>-1.211083423390341</v>
      </c>
      <c r="L8" s="109">
        <v>-1.7615758885677684</v>
      </c>
      <c r="M8" s="109">
        <v>-0.3669949767849518</v>
      </c>
      <c r="N8" s="109">
        <v>-0.3302954791064565</v>
      </c>
      <c r="P8" s="11" t="s">
        <v>87</v>
      </c>
      <c r="Q8" s="8"/>
      <c r="R8" s="109">
        <v>0.3273914606487585</v>
      </c>
      <c r="S8" s="109">
        <v>0.21826097376583906</v>
      </c>
      <c r="T8" s="109">
        <v>-0.10913048688291953</v>
      </c>
      <c r="U8" s="109">
        <v>-0.4365219475316781</v>
      </c>
      <c r="V8" s="109">
        <v>-0.7639134081804368</v>
      </c>
      <c r="W8" s="109">
        <v>-1.2004353557121148</v>
      </c>
      <c r="X8" s="109">
        <v>-1.7097109611657397</v>
      </c>
      <c r="Y8" s="109">
        <v>-0.3273914606487585</v>
      </c>
      <c r="Z8" s="109">
        <v>-0.3273914606487585</v>
      </c>
      <c r="AB8" s="11" t="s">
        <v>87</v>
      </c>
      <c r="AC8" s="8"/>
      <c r="AD8" s="109">
        <v>0.3231407572276923</v>
      </c>
      <c r="AE8" s="109">
        <v>0.21542717148512822</v>
      </c>
      <c r="AF8" s="109">
        <v>-0.10771358574256411</v>
      </c>
      <c r="AG8" s="109">
        <v>-0.4667588715511112</v>
      </c>
      <c r="AH8" s="109">
        <v>-0.7898996287788034</v>
      </c>
      <c r="AI8" s="109">
        <v>-1.1848494431682055</v>
      </c>
      <c r="AJ8" s="109">
        <v>-1.7234173718810257</v>
      </c>
      <c r="AK8" s="109">
        <v>-0.35904528580854705</v>
      </c>
      <c r="AL8" s="109">
        <v>-0.3231407572276923</v>
      </c>
      <c r="AN8" s="11" t="s">
        <v>87</v>
      </c>
      <c r="AO8" s="8"/>
      <c r="AP8" s="109">
        <v>0.3302954791064565</v>
      </c>
      <c r="AQ8" s="109">
        <v>0.22019698607097105</v>
      </c>
      <c r="AR8" s="109">
        <v>-0.07339899535699035</v>
      </c>
      <c r="AS8" s="109">
        <v>-0.4770934698204372</v>
      </c>
      <c r="AT8" s="109">
        <v>-0.8073889489268938</v>
      </c>
      <c r="AU8" s="109">
        <v>-1.211083423390341</v>
      </c>
      <c r="AV8" s="109">
        <v>-1.7615758885677684</v>
      </c>
      <c r="AW8" s="109">
        <v>-0.3669949767849518</v>
      </c>
      <c r="AX8" s="109">
        <v>-0.3302954791064565</v>
      </c>
      <c r="AZ8" s="11" t="s">
        <v>87</v>
      </c>
      <c r="BA8" s="8"/>
      <c r="BB8" s="109">
        <v>0.3273914606487585</v>
      </c>
      <c r="BC8" s="109">
        <v>0.21826097376583906</v>
      </c>
      <c r="BD8" s="109">
        <v>-0.10913048688291953</v>
      </c>
      <c r="BE8" s="109">
        <v>-0.4365219475316781</v>
      </c>
      <c r="BF8" s="109">
        <v>-0.7639134081804368</v>
      </c>
      <c r="BG8" s="109">
        <v>-1.2004353557121148</v>
      </c>
      <c r="BH8" s="109">
        <v>-1.7097109611657397</v>
      </c>
      <c r="BI8" s="109">
        <v>-0.36376828960973184</v>
      </c>
      <c r="BJ8" s="109">
        <v>-0.3273914606487585</v>
      </c>
      <c r="BL8" s="11" t="s">
        <v>87</v>
      </c>
      <c r="BM8" s="8"/>
      <c r="BN8" s="109">
        <v>0.3231407572276923</v>
      </c>
      <c r="BO8" s="109">
        <v>0.21542717148512822</v>
      </c>
      <c r="BP8" s="109">
        <v>-0.10771358574256411</v>
      </c>
      <c r="BQ8" s="109">
        <v>-0.4667588715511112</v>
      </c>
      <c r="BR8" s="109">
        <v>-0.7898996287788034</v>
      </c>
      <c r="BS8" s="109">
        <v>-1.1848494431682055</v>
      </c>
      <c r="BT8" s="109">
        <v>-1.7234173718810257</v>
      </c>
      <c r="BU8" s="109">
        <v>-0.35904528580854705</v>
      </c>
      <c r="BV8" s="109">
        <v>-0.3231407572276923</v>
      </c>
      <c r="BX8" s="11" t="s">
        <v>87</v>
      </c>
      <c r="BY8" s="8"/>
      <c r="BZ8" s="109">
        <v>0.3231407572276923</v>
      </c>
      <c r="CA8" s="109">
        <v>0.21542717148512822</v>
      </c>
      <c r="CB8" s="109">
        <v>-0.10771358574256411</v>
      </c>
      <c r="CC8" s="109">
        <v>-0.4667588715511112</v>
      </c>
      <c r="CD8" s="109">
        <v>-0.7898996287788034</v>
      </c>
      <c r="CE8" s="109">
        <v>-1.1848494431682055</v>
      </c>
      <c r="CF8" s="109">
        <v>-1.7234173718810257</v>
      </c>
      <c r="CG8" s="109">
        <v>-0.35904528580854705</v>
      </c>
      <c r="CH8" s="109">
        <v>-0.3231407572276923</v>
      </c>
      <c r="CJ8" s="11" t="s">
        <v>87</v>
      </c>
      <c r="CK8" s="8"/>
      <c r="CL8" s="109">
        <v>0.3281192366667219</v>
      </c>
      <c r="CM8" s="109">
        <v>0.21874615777781461</v>
      </c>
      <c r="CN8" s="109">
        <v>-0.0729153859259382</v>
      </c>
      <c r="CO8" s="109">
        <v>-0.47395000851859825</v>
      </c>
      <c r="CP8" s="109">
        <v>-0.8020692451853202</v>
      </c>
      <c r="CQ8" s="109">
        <v>-1.2031038677779804</v>
      </c>
      <c r="CR8" s="109">
        <v>-1.749969262222517</v>
      </c>
      <c r="CS8" s="109">
        <v>-0.364576929629691</v>
      </c>
      <c r="CT8" s="109">
        <v>-0.3281192366667219</v>
      </c>
      <c r="CV8" s="11" t="s">
        <v>87</v>
      </c>
      <c r="CW8" s="8"/>
      <c r="CX8" s="109">
        <v>0.3273914606487585</v>
      </c>
      <c r="CY8" s="109">
        <v>0.21826097376583906</v>
      </c>
      <c r="CZ8" s="109">
        <v>-0.10913048688291953</v>
      </c>
      <c r="DA8" s="109">
        <v>-0.4365219475316781</v>
      </c>
      <c r="DB8" s="109">
        <v>-0.7639134081804368</v>
      </c>
      <c r="DC8" s="109">
        <v>-1.2004353557121148</v>
      </c>
      <c r="DD8" s="109">
        <v>-1.7097109611657397</v>
      </c>
      <c r="DE8" s="109">
        <v>-0.3273914606487585</v>
      </c>
      <c r="DF8" s="109">
        <v>-0.3273914606487585</v>
      </c>
      <c r="DH8" s="11" t="s">
        <v>87</v>
      </c>
      <c r="DI8" s="8"/>
      <c r="DJ8" s="109">
        <v>0.3320797442134445</v>
      </c>
      <c r="DK8" s="109">
        <v>0.22138649614229636</v>
      </c>
      <c r="DL8" s="109">
        <v>-0.11069324807114818</v>
      </c>
      <c r="DM8" s="109">
        <v>-0.4796707416416421</v>
      </c>
      <c r="DN8" s="109">
        <v>-0.8117504858550866</v>
      </c>
      <c r="DO8" s="109">
        <v>-1.2176257287826302</v>
      </c>
      <c r="DP8" s="109">
        <v>-1.7710919691383709</v>
      </c>
      <c r="DQ8" s="109">
        <v>-0.368977493570494</v>
      </c>
      <c r="DR8" s="109">
        <v>-0.3320797442134445</v>
      </c>
      <c r="DT8" s="127"/>
      <c r="DU8" s="127"/>
      <c r="DV8" s="144"/>
      <c r="DW8" s="144"/>
      <c r="DX8" s="144"/>
      <c r="DY8" s="144"/>
      <c r="DZ8" s="144"/>
    </row>
    <row r="9" spans="2:130" ht="15.75">
      <c r="B9" s="22">
        <v>32</v>
      </c>
      <c r="D9" s="11" t="s">
        <v>88</v>
      </c>
      <c r="E9" s="8"/>
      <c r="F9" s="109">
        <v>0.1467979907139807</v>
      </c>
      <c r="G9" s="109">
        <v>0.036699497678495174</v>
      </c>
      <c r="H9" s="109">
        <v>-0.1834974883924759</v>
      </c>
      <c r="I9" s="109">
        <v>-0.4770934698204372</v>
      </c>
      <c r="J9" s="109">
        <v>-0.660590958212913</v>
      </c>
      <c r="K9" s="109">
        <v>-0.9541869396408744</v>
      </c>
      <c r="L9" s="109">
        <v>-1.027585934997865</v>
      </c>
      <c r="M9" s="109">
        <v>-0.3669949767849518</v>
      </c>
      <c r="N9" s="109">
        <v>-0.3302954791064565</v>
      </c>
      <c r="P9" s="11" t="s">
        <v>88</v>
      </c>
      <c r="Q9" s="8"/>
      <c r="R9" s="109">
        <v>0.1455073158438927</v>
      </c>
      <c r="S9" s="109">
        <v>0.036376828960973176</v>
      </c>
      <c r="T9" s="109">
        <v>-0.21826097376583906</v>
      </c>
      <c r="U9" s="109">
        <v>-0.4365219475316781</v>
      </c>
      <c r="V9" s="109">
        <v>-0.654782921297517</v>
      </c>
      <c r="W9" s="109">
        <v>-0.9457975529853025</v>
      </c>
      <c r="X9" s="109">
        <v>-1.0185512109072492</v>
      </c>
      <c r="Y9" s="109">
        <v>-0.3273914606487585</v>
      </c>
      <c r="Z9" s="109">
        <v>-0.3273914606487585</v>
      </c>
      <c r="AB9" s="11" t="s">
        <v>88</v>
      </c>
      <c r="AC9" s="8"/>
      <c r="AD9" s="109">
        <v>0.14361811432341884</v>
      </c>
      <c r="AE9" s="109">
        <v>0.03590452858085471</v>
      </c>
      <c r="AF9" s="109">
        <v>-0.21542717148512822</v>
      </c>
      <c r="AG9" s="109">
        <v>-0.4667588715511112</v>
      </c>
      <c r="AH9" s="109">
        <v>-0.6462815144553846</v>
      </c>
      <c r="AI9" s="109">
        <v>-0.969422271683077</v>
      </c>
      <c r="AJ9" s="109">
        <v>-1.077135857425641</v>
      </c>
      <c r="AK9" s="109">
        <v>-0.35904528580854705</v>
      </c>
      <c r="AL9" s="109">
        <v>-0.3231407572276923</v>
      </c>
      <c r="AN9" s="11" t="s">
        <v>88</v>
      </c>
      <c r="AO9" s="8"/>
      <c r="AP9" s="109">
        <v>0.1467979907139807</v>
      </c>
      <c r="AQ9" s="109">
        <v>0.036699497678495174</v>
      </c>
      <c r="AR9" s="109">
        <v>-0.1834974883924759</v>
      </c>
      <c r="AS9" s="109">
        <v>-0.4770934698204372</v>
      </c>
      <c r="AT9" s="109">
        <v>-0.660590958212913</v>
      </c>
      <c r="AU9" s="109">
        <v>-0.9541869396408744</v>
      </c>
      <c r="AV9" s="109">
        <v>-1.027585934997865</v>
      </c>
      <c r="AW9" s="109">
        <v>-0.3669949767849518</v>
      </c>
      <c r="AX9" s="109">
        <v>-0.3302954791064565</v>
      </c>
      <c r="AZ9" s="11" t="s">
        <v>88</v>
      </c>
      <c r="BA9" s="8"/>
      <c r="BB9" s="109">
        <v>0.1455073158438927</v>
      </c>
      <c r="BC9" s="109">
        <v>0.036376828960973176</v>
      </c>
      <c r="BD9" s="109">
        <v>-0.21826097376583906</v>
      </c>
      <c r="BE9" s="109">
        <v>-0.4365219475316781</v>
      </c>
      <c r="BF9" s="109">
        <v>-0.654782921297517</v>
      </c>
      <c r="BG9" s="109">
        <v>-0.9457975529853025</v>
      </c>
      <c r="BH9" s="109">
        <v>-1.0185512109072492</v>
      </c>
      <c r="BI9" s="109">
        <v>-0.36376828960973184</v>
      </c>
      <c r="BJ9" s="109">
        <v>-0.3273914606487585</v>
      </c>
      <c r="BL9" s="11" t="s">
        <v>88</v>
      </c>
      <c r="BM9" s="8"/>
      <c r="BN9" s="109">
        <v>0.14361811432341884</v>
      </c>
      <c r="BO9" s="109">
        <v>0.03590452858085471</v>
      </c>
      <c r="BP9" s="109">
        <v>-0.21542717148512822</v>
      </c>
      <c r="BQ9" s="109">
        <v>-0.4667588715511112</v>
      </c>
      <c r="BR9" s="109">
        <v>-0.6462815144553846</v>
      </c>
      <c r="BS9" s="109">
        <v>-0.969422271683077</v>
      </c>
      <c r="BT9" s="109">
        <v>-1.077135857425641</v>
      </c>
      <c r="BU9" s="109">
        <v>-0.35904528580854705</v>
      </c>
      <c r="BV9" s="109">
        <v>-0.3231407572276923</v>
      </c>
      <c r="BX9" s="11" t="s">
        <v>88</v>
      </c>
      <c r="BY9" s="8"/>
      <c r="BZ9" s="109">
        <v>0.14361811432341884</v>
      </c>
      <c r="CA9" s="109">
        <v>0.03590452858085471</v>
      </c>
      <c r="CB9" s="109">
        <v>-0.21542717148512822</v>
      </c>
      <c r="CC9" s="109">
        <v>-0.4667588715511112</v>
      </c>
      <c r="CD9" s="109">
        <v>-0.6462815144553846</v>
      </c>
      <c r="CE9" s="109">
        <v>-0.969422271683077</v>
      </c>
      <c r="CF9" s="109">
        <v>-1.077135857425641</v>
      </c>
      <c r="CG9" s="109">
        <v>-0.35904528580854705</v>
      </c>
      <c r="CH9" s="109">
        <v>-0.3231407572276923</v>
      </c>
      <c r="CJ9" s="11" t="s">
        <v>88</v>
      </c>
      <c r="CK9" s="8"/>
      <c r="CL9" s="109">
        <v>0.1458307718518764</v>
      </c>
      <c r="CM9" s="109">
        <v>0.0364576929629691</v>
      </c>
      <c r="CN9" s="109">
        <v>-0.1822884648148455</v>
      </c>
      <c r="CO9" s="109">
        <v>-0.47395000851859825</v>
      </c>
      <c r="CP9" s="109">
        <v>-0.6562384733334438</v>
      </c>
      <c r="CQ9" s="109">
        <v>-0.9479000170371965</v>
      </c>
      <c r="CR9" s="109">
        <v>-1.0208154029631349</v>
      </c>
      <c r="CS9" s="109">
        <v>-0.364576929629691</v>
      </c>
      <c r="CT9" s="109">
        <v>-0.3281192366667219</v>
      </c>
      <c r="CV9" s="11" t="s">
        <v>88</v>
      </c>
      <c r="CW9" s="8"/>
      <c r="CX9" s="109">
        <v>0.1455073158438927</v>
      </c>
      <c r="CY9" s="109">
        <v>0.036376828960973176</v>
      </c>
      <c r="CZ9" s="109">
        <v>-0.21826097376583906</v>
      </c>
      <c r="DA9" s="109">
        <v>-0.4365219475316781</v>
      </c>
      <c r="DB9" s="109">
        <v>-0.654782921297517</v>
      </c>
      <c r="DC9" s="109">
        <v>-0.9457975529853025</v>
      </c>
      <c r="DD9" s="109">
        <v>-1.0185512109072492</v>
      </c>
      <c r="DE9" s="109">
        <v>-0.3273914606487585</v>
      </c>
      <c r="DF9" s="109">
        <v>-0.3273914606487585</v>
      </c>
      <c r="DH9" s="11" t="s">
        <v>88</v>
      </c>
      <c r="DI9" s="8"/>
      <c r="DJ9" s="109">
        <v>0.14759099742819756</v>
      </c>
      <c r="DK9" s="109">
        <v>0.03689774935704939</v>
      </c>
      <c r="DL9" s="109">
        <v>-0.22138649614229636</v>
      </c>
      <c r="DM9" s="109">
        <v>-0.4796707416416421</v>
      </c>
      <c r="DN9" s="109">
        <v>-0.664159488426889</v>
      </c>
      <c r="DO9" s="109">
        <v>-0.9962392326403336</v>
      </c>
      <c r="DP9" s="109">
        <v>-1.1069324807114818</v>
      </c>
      <c r="DQ9" s="109">
        <v>-0.368977493570494</v>
      </c>
      <c r="DR9" s="109">
        <v>-0.3320797442134445</v>
      </c>
      <c r="DT9" s="127"/>
      <c r="DU9" s="127"/>
      <c r="DV9" s="144"/>
      <c r="DW9" s="144"/>
      <c r="DX9" s="144"/>
      <c r="DY9" s="144"/>
      <c r="DZ9" s="144"/>
    </row>
    <row r="10" spans="2:130" ht="15.75">
      <c r="B10" s="22">
        <v>48</v>
      </c>
      <c r="D10" s="11" t="s">
        <v>89</v>
      </c>
      <c r="E10" s="8"/>
      <c r="F10" s="109">
        <v>0.036699497678495174</v>
      </c>
      <c r="G10" s="109">
        <v>-0.036699497678495174</v>
      </c>
      <c r="H10" s="109">
        <v>-0.22019698607097105</v>
      </c>
      <c r="I10" s="109">
        <v>-0.4036944744634469</v>
      </c>
      <c r="J10" s="109">
        <v>-0.5504924651774276</v>
      </c>
      <c r="K10" s="109">
        <v>-0.660590958212913</v>
      </c>
      <c r="L10" s="109">
        <v>-0.8073889489268938</v>
      </c>
      <c r="M10" s="109">
        <v>-0.3669949767849518</v>
      </c>
      <c r="N10" s="109">
        <v>-0.3302954791064565</v>
      </c>
      <c r="P10" s="11" t="s">
        <v>89</v>
      </c>
      <c r="Q10" s="8"/>
      <c r="R10" s="109">
        <v>0.036376828960973176</v>
      </c>
      <c r="S10" s="109">
        <v>-0.036376828960973176</v>
      </c>
      <c r="T10" s="109">
        <v>-0.21826097376583906</v>
      </c>
      <c r="U10" s="109">
        <v>-0.40014511857070495</v>
      </c>
      <c r="V10" s="109">
        <v>-0.5092756054536246</v>
      </c>
      <c r="W10" s="109">
        <v>-0.654782921297517</v>
      </c>
      <c r="X10" s="109">
        <v>-0.8002902371414099</v>
      </c>
      <c r="Y10" s="109">
        <v>-0.3273914606487585</v>
      </c>
      <c r="Z10" s="109">
        <v>-0.3273914606487585</v>
      </c>
      <c r="AB10" s="11" t="s">
        <v>89</v>
      </c>
      <c r="AC10" s="8"/>
      <c r="AD10" s="109">
        <v>0.03590452858085471</v>
      </c>
      <c r="AE10" s="109">
        <v>-0.03590452858085471</v>
      </c>
      <c r="AF10" s="109">
        <v>-0.21542717148512822</v>
      </c>
      <c r="AG10" s="109">
        <v>-0.3949498143894017</v>
      </c>
      <c r="AH10" s="109">
        <v>-0.5385679287128206</v>
      </c>
      <c r="AI10" s="109">
        <v>-0.6462815144553846</v>
      </c>
      <c r="AJ10" s="109">
        <v>-0.7898996287788034</v>
      </c>
      <c r="AK10" s="109">
        <v>-0.35904528580854705</v>
      </c>
      <c r="AL10" s="109">
        <v>-0.3231407572276923</v>
      </c>
      <c r="AN10" s="11" t="s">
        <v>89</v>
      </c>
      <c r="AO10" s="8"/>
      <c r="AP10" s="109">
        <v>0.036699497678495174</v>
      </c>
      <c r="AQ10" s="109">
        <v>-0.036699497678495174</v>
      </c>
      <c r="AR10" s="109">
        <v>-0.22019698607097105</v>
      </c>
      <c r="AS10" s="109">
        <v>-0.4036944744634469</v>
      </c>
      <c r="AT10" s="109">
        <v>-0.5504924651774276</v>
      </c>
      <c r="AU10" s="109">
        <v>-0.660590958212913</v>
      </c>
      <c r="AV10" s="109">
        <v>-0.8073889489268938</v>
      </c>
      <c r="AW10" s="109">
        <v>-0.3669949767849518</v>
      </c>
      <c r="AX10" s="109">
        <v>-0.3302954791064565</v>
      </c>
      <c r="AZ10" s="11" t="s">
        <v>89</v>
      </c>
      <c r="BA10" s="8"/>
      <c r="BB10" s="109">
        <v>0.036376828960973176</v>
      </c>
      <c r="BC10" s="109">
        <v>-0.036376828960973176</v>
      </c>
      <c r="BD10" s="109">
        <v>-0.21826097376583906</v>
      </c>
      <c r="BE10" s="109">
        <v>-0.40014511857070495</v>
      </c>
      <c r="BF10" s="109">
        <v>-0.5092756054536246</v>
      </c>
      <c r="BG10" s="109">
        <v>-0.654782921297517</v>
      </c>
      <c r="BH10" s="109">
        <v>-0.8002902371414099</v>
      </c>
      <c r="BI10" s="109">
        <v>-0.36376828960973184</v>
      </c>
      <c r="BJ10" s="109">
        <v>-0.3273914606487585</v>
      </c>
      <c r="BL10" s="11" t="s">
        <v>89</v>
      </c>
      <c r="BM10" s="8"/>
      <c r="BN10" s="109">
        <v>0.03590452858085471</v>
      </c>
      <c r="BO10" s="109">
        <v>-0.03590452858085471</v>
      </c>
      <c r="BP10" s="109">
        <v>-0.21542717148512822</v>
      </c>
      <c r="BQ10" s="109">
        <v>-0.3949498143894017</v>
      </c>
      <c r="BR10" s="109">
        <v>-0.5385679287128206</v>
      </c>
      <c r="BS10" s="109">
        <v>-0.6462815144553846</v>
      </c>
      <c r="BT10" s="109">
        <v>-0.7898996287788034</v>
      </c>
      <c r="BU10" s="109">
        <v>-0.35904528580854705</v>
      </c>
      <c r="BV10" s="109">
        <v>-0.3231407572276923</v>
      </c>
      <c r="BX10" s="11" t="s">
        <v>89</v>
      </c>
      <c r="BY10" s="8"/>
      <c r="BZ10" s="109">
        <v>0.03590452858085471</v>
      </c>
      <c r="CA10" s="109">
        <v>-0.03590452858085471</v>
      </c>
      <c r="CB10" s="109">
        <v>-0.21542717148512822</v>
      </c>
      <c r="CC10" s="109">
        <v>-0.3949498143894017</v>
      </c>
      <c r="CD10" s="109">
        <v>-0.5385679287128206</v>
      </c>
      <c r="CE10" s="109">
        <v>-0.6462815144553846</v>
      </c>
      <c r="CF10" s="109">
        <v>-0.7898996287788034</v>
      </c>
      <c r="CG10" s="109">
        <v>-0.35904528580854705</v>
      </c>
      <c r="CH10" s="109">
        <v>-0.3231407572276923</v>
      </c>
      <c r="CJ10" s="11" t="s">
        <v>89</v>
      </c>
      <c r="CK10" s="8"/>
      <c r="CL10" s="109">
        <v>0.0364576929629691</v>
      </c>
      <c r="CM10" s="109">
        <v>-0.0364576929629691</v>
      </c>
      <c r="CN10" s="109">
        <v>-0.21874615777781461</v>
      </c>
      <c r="CO10" s="109">
        <v>-0.4010346225926601</v>
      </c>
      <c r="CP10" s="109">
        <v>-0.5468653944445365</v>
      </c>
      <c r="CQ10" s="109">
        <v>-0.6562384733334438</v>
      </c>
      <c r="CR10" s="109">
        <v>-0.8020692451853202</v>
      </c>
      <c r="CS10" s="109">
        <v>-0.364576929629691</v>
      </c>
      <c r="CT10" s="109">
        <v>-0.3281192366667219</v>
      </c>
      <c r="CV10" s="11" t="s">
        <v>89</v>
      </c>
      <c r="CW10" s="8"/>
      <c r="CX10" s="109">
        <v>0.036376828960973176</v>
      </c>
      <c r="CY10" s="109">
        <v>-0.036376828960973176</v>
      </c>
      <c r="CZ10" s="109">
        <v>-0.21826097376583906</v>
      </c>
      <c r="DA10" s="109">
        <v>-0.40014511857070495</v>
      </c>
      <c r="DB10" s="109">
        <v>-0.5092756054536246</v>
      </c>
      <c r="DC10" s="109">
        <v>-0.654782921297517</v>
      </c>
      <c r="DD10" s="109">
        <v>-0.8002902371414099</v>
      </c>
      <c r="DE10" s="109">
        <v>-0.3273914606487585</v>
      </c>
      <c r="DF10" s="109">
        <v>-0.3273914606487585</v>
      </c>
      <c r="DH10" s="11" t="s">
        <v>89</v>
      </c>
      <c r="DI10" s="8"/>
      <c r="DJ10" s="109">
        <v>0.03689774935704939</v>
      </c>
      <c r="DK10" s="109">
        <v>-0.03689774935704939</v>
      </c>
      <c r="DL10" s="109">
        <v>-0.22138649614229636</v>
      </c>
      <c r="DM10" s="109">
        <v>-0.4058752429275433</v>
      </c>
      <c r="DN10" s="109">
        <v>-0.5534662403557409</v>
      </c>
      <c r="DO10" s="109">
        <v>-0.664159488426889</v>
      </c>
      <c r="DP10" s="109">
        <v>-0.8117504858550866</v>
      </c>
      <c r="DQ10" s="109">
        <v>-0.368977493570494</v>
      </c>
      <c r="DR10" s="109">
        <v>-0.3320797442134445</v>
      </c>
      <c r="DT10" s="127"/>
      <c r="DU10" s="127"/>
      <c r="DV10" s="144"/>
      <c r="DW10" s="144"/>
      <c r="DX10" s="144"/>
      <c r="DY10" s="144"/>
      <c r="DZ10" s="144"/>
    </row>
    <row r="11" spans="2:130" ht="15.75">
      <c r="B11" s="22">
        <v>96</v>
      </c>
      <c r="D11" s="11" t="s">
        <v>90</v>
      </c>
      <c r="E11" s="8"/>
      <c r="F11" s="109">
        <v>-0.07339899535699035</v>
      </c>
      <c r="G11" s="109">
        <v>-0.07339899535699035</v>
      </c>
      <c r="H11" s="109">
        <v>-0.1467979907139807</v>
      </c>
      <c r="I11" s="109">
        <v>-0.22019698607097105</v>
      </c>
      <c r="J11" s="109">
        <v>-0.22019698607097105</v>
      </c>
      <c r="K11" s="109">
        <v>-0.2568964837494663</v>
      </c>
      <c r="L11" s="109">
        <v>-0.3669949767849518</v>
      </c>
      <c r="M11" s="109">
        <v>-0.3669949767849518</v>
      </c>
      <c r="N11" s="109">
        <v>-0.3302954791064565</v>
      </c>
      <c r="P11" s="11" t="s">
        <v>90</v>
      </c>
      <c r="Q11" s="8"/>
      <c r="R11" s="109">
        <v>-0.07275365792194635</v>
      </c>
      <c r="S11" s="109">
        <v>-0.07275365792194635</v>
      </c>
      <c r="T11" s="109">
        <v>-0.1455073158438927</v>
      </c>
      <c r="U11" s="109">
        <v>-0.21826097376583906</v>
      </c>
      <c r="V11" s="109">
        <v>-0.21826097376583906</v>
      </c>
      <c r="W11" s="109">
        <v>-0.2546378027268123</v>
      </c>
      <c r="X11" s="109">
        <v>-0.36376828960973184</v>
      </c>
      <c r="Y11" s="109">
        <v>-0.3273914606487585</v>
      </c>
      <c r="Z11" s="109">
        <v>-0.3273914606487585</v>
      </c>
      <c r="AB11" s="11" t="s">
        <v>90</v>
      </c>
      <c r="AC11" s="8"/>
      <c r="AD11" s="109">
        <v>-0.07180905716170942</v>
      </c>
      <c r="AE11" s="109">
        <v>-0.07180905716170942</v>
      </c>
      <c r="AF11" s="109">
        <v>-0.14361811432341884</v>
      </c>
      <c r="AG11" s="109">
        <v>-0.21542717148512822</v>
      </c>
      <c r="AH11" s="109">
        <v>-0.21542717148512822</v>
      </c>
      <c r="AI11" s="109">
        <v>-0.25133170006598293</v>
      </c>
      <c r="AJ11" s="109">
        <v>-0.2872362286468377</v>
      </c>
      <c r="AK11" s="109">
        <v>-0.35904528580854705</v>
      </c>
      <c r="AL11" s="109">
        <v>-0.3231407572276923</v>
      </c>
      <c r="AN11" s="11" t="s">
        <v>90</v>
      </c>
      <c r="AO11" s="8"/>
      <c r="AP11" s="109">
        <v>-0.07339899535699035</v>
      </c>
      <c r="AQ11" s="109">
        <v>-0.07339899535699035</v>
      </c>
      <c r="AR11" s="109">
        <v>-0.1467979907139807</v>
      </c>
      <c r="AS11" s="109">
        <v>-0.22019698607097105</v>
      </c>
      <c r="AT11" s="109">
        <v>-0.22019698607097105</v>
      </c>
      <c r="AU11" s="109">
        <v>-0.2568964837494663</v>
      </c>
      <c r="AV11" s="109">
        <v>-0.3669949767849518</v>
      </c>
      <c r="AW11" s="109">
        <v>-0.3669949767849518</v>
      </c>
      <c r="AX11" s="109">
        <v>-0.3302954791064565</v>
      </c>
      <c r="AZ11" s="11" t="s">
        <v>90</v>
      </c>
      <c r="BA11" s="8"/>
      <c r="BB11" s="109">
        <v>-0.07275365792194635</v>
      </c>
      <c r="BC11" s="109">
        <v>-0.07275365792194635</v>
      </c>
      <c r="BD11" s="109">
        <v>-0.1455073158438927</v>
      </c>
      <c r="BE11" s="109">
        <v>-0.21826097376583906</v>
      </c>
      <c r="BF11" s="109">
        <v>-0.21826097376583906</v>
      </c>
      <c r="BG11" s="109">
        <v>-0.2546378027268123</v>
      </c>
      <c r="BH11" s="109">
        <v>-0.36376828960973184</v>
      </c>
      <c r="BI11" s="109">
        <v>-0.36376828960973184</v>
      </c>
      <c r="BJ11" s="109">
        <v>-0.3273914606487585</v>
      </c>
      <c r="BL11" s="11" t="s">
        <v>90</v>
      </c>
      <c r="BM11" s="8"/>
      <c r="BN11" s="109">
        <v>-0.07180905716170942</v>
      </c>
      <c r="BO11" s="109">
        <v>-0.07180905716170942</v>
      </c>
      <c r="BP11" s="109">
        <v>-0.14361811432341884</v>
      </c>
      <c r="BQ11" s="109">
        <v>-0.21542717148512822</v>
      </c>
      <c r="BR11" s="109">
        <v>-0.21542717148512822</v>
      </c>
      <c r="BS11" s="109">
        <v>-0.25133170006598293</v>
      </c>
      <c r="BT11" s="109">
        <v>-0.2872362286468377</v>
      </c>
      <c r="BU11" s="109">
        <v>-0.35904528580854705</v>
      </c>
      <c r="BV11" s="109">
        <v>-0.3231407572276923</v>
      </c>
      <c r="BX11" s="11" t="s">
        <v>90</v>
      </c>
      <c r="BY11" s="8"/>
      <c r="BZ11" s="109">
        <v>-0.07180905716170942</v>
      </c>
      <c r="CA11" s="109">
        <v>-0.07180905716170942</v>
      </c>
      <c r="CB11" s="109">
        <v>-0.14361811432341884</v>
      </c>
      <c r="CC11" s="109">
        <v>-0.21542717148512822</v>
      </c>
      <c r="CD11" s="109">
        <v>-0.21542717148512822</v>
      </c>
      <c r="CE11" s="109">
        <v>-0.25133170006598293</v>
      </c>
      <c r="CF11" s="109">
        <v>-0.2872362286468377</v>
      </c>
      <c r="CG11" s="109">
        <v>-0.35904528580854705</v>
      </c>
      <c r="CH11" s="109">
        <v>-0.3231407572276923</v>
      </c>
      <c r="CJ11" s="11" t="s">
        <v>90</v>
      </c>
      <c r="CK11" s="8"/>
      <c r="CL11" s="109">
        <v>-0.0729153859259382</v>
      </c>
      <c r="CM11" s="109">
        <v>-0.0729153859259382</v>
      </c>
      <c r="CN11" s="109">
        <v>-0.1458307718518764</v>
      </c>
      <c r="CO11" s="109">
        <v>-0.21874615777781461</v>
      </c>
      <c r="CP11" s="109">
        <v>-0.21874615777781461</v>
      </c>
      <c r="CQ11" s="109">
        <v>-0.2552038507407837</v>
      </c>
      <c r="CR11" s="109">
        <v>-0.364576929629691</v>
      </c>
      <c r="CS11" s="109">
        <v>-0.364576929629691</v>
      </c>
      <c r="CT11" s="109">
        <v>-0.3281192366667219</v>
      </c>
      <c r="CV11" s="11" t="s">
        <v>90</v>
      </c>
      <c r="CW11" s="8"/>
      <c r="CX11" s="109">
        <v>-0.07275365792194635</v>
      </c>
      <c r="CY11" s="109">
        <v>-0.07275365792194635</v>
      </c>
      <c r="CZ11" s="109">
        <v>-0.1455073158438927</v>
      </c>
      <c r="DA11" s="109">
        <v>-0.21826097376583906</v>
      </c>
      <c r="DB11" s="109">
        <v>-0.21826097376583906</v>
      </c>
      <c r="DC11" s="109">
        <v>-0.2546378027268123</v>
      </c>
      <c r="DD11" s="109">
        <v>-0.36376828960973184</v>
      </c>
      <c r="DE11" s="109">
        <v>-0.3273914606487585</v>
      </c>
      <c r="DF11" s="109">
        <v>-0.3273914606487585</v>
      </c>
      <c r="DH11" s="11" t="s">
        <v>90</v>
      </c>
      <c r="DI11" s="8"/>
      <c r="DJ11" s="109">
        <v>-0.07379549871409878</v>
      </c>
      <c r="DK11" s="109">
        <v>-0.07379549871409878</v>
      </c>
      <c r="DL11" s="109">
        <v>-0.14759099742819756</v>
      </c>
      <c r="DM11" s="109">
        <v>-0.22138649614229636</v>
      </c>
      <c r="DN11" s="109">
        <v>-0.22138649614229636</v>
      </c>
      <c r="DO11" s="109">
        <v>-0.2582842454993458</v>
      </c>
      <c r="DP11" s="109">
        <v>-0.2951819948563951</v>
      </c>
      <c r="DQ11" s="109">
        <v>-0.368977493570494</v>
      </c>
      <c r="DR11" s="109">
        <v>-0.3320797442134445</v>
      </c>
      <c r="DT11" s="127"/>
      <c r="DU11" s="127"/>
      <c r="DV11" s="144"/>
      <c r="DW11" s="144"/>
      <c r="DX11" s="144"/>
      <c r="DY11" s="144"/>
      <c r="DZ11" s="144"/>
    </row>
    <row r="12" spans="2:130" ht="15.75">
      <c r="B12" s="22">
        <v>112</v>
      </c>
      <c r="D12" s="11" t="s">
        <v>91</v>
      </c>
      <c r="E12" s="8"/>
      <c r="F12" s="109">
        <v>-0.11009849303548552</v>
      </c>
      <c r="G12" s="109">
        <v>-0.036699497678495174</v>
      </c>
      <c r="H12" s="109">
        <v>-0.11009849303548552</v>
      </c>
      <c r="I12" s="109">
        <v>-0.1467979907139807</v>
      </c>
      <c r="J12" s="109">
        <v>-0.11009849303548552</v>
      </c>
      <c r="K12" s="109">
        <v>-0.1467979907139807</v>
      </c>
      <c r="L12" s="109">
        <v>-0.2568964837494663</v>
      </c>
      <c r="M12" s="109">
        <v>-0.3669949767849518</v>
      </c>
      <c r="N12" s="109">
        <v>-0.3302954791064565</v>
      </c>
      <c r="P12" s="11" t="s">
        <v>91</v>
      </c>
      <c r="Q12" s="8"/>
      <c r="R12" s="109">
        <v>-0.10913048688291953</v>
      </c>
      <c r="S12" s="109">
        <v>-0.036376828960973176</v>
      </c>
      <c r="T12" s="109">
        <v>-0.10913048688291953</v>
      </c>
      <c r="U12" s="109">
        <v>-0.1455073158438927</v>
      </c>
      <c r="V12" s="109">
        <v>-0.10913048688291953</v>
      </c>
      <c r="W12" s="109">
        <v>-0.1455073158438927</v>
      </c>
      <c r="X12" s="109">
        <v>-0.2546378027268123</v>
      </c>
      <c r="Y12" s="109">
        <v>-0.3273914606487585</v>
      </c>
      <c r="Z12" s="109">
        <v>-0.3273914606487585</v>
      </c>
      <c r="AB12" s="11" t="s">
        <v>91</v>
      </c>
      <c r="AC12" s="8"/>
      <c r="AD12" s="109">
        <v>-0.10771358574256411</v>
      </c>
      <c r="AE12" s="109">
        <v>-0.03590452858085471</v>
      </c>
      <c r="AF12" s="109">
        <v>-0.10771358574256411</v>
      </c>
      <c r="AG12" s="109">
        <v>-0.14361811432341884</v>
      </c>
      <c r="AH12" s="109">
        <v>-0.10771358574256411</v>
      </c>
      <c r="AI12" s="109">
        <v>-0.17952264290427353</v>
      </c>
      <c r="AJ12" s="109">
        <v>-0.14361811432341884</v>
      </c>
      <c r="AK12" s="109">
        <v>-0.35904528580854705</v>
      </c>
      <c r="AL12" s="109">
        <v>-0.3231407572276923</v>
      </c>
      <c r="AN12" s="11" t="s">
        <v>91</v>
      </c>
      <c r="AO12" s="8"/>
      <c r="AP12" s="109">
        <v>-0.11009849303548552</v>
      </c>
      <c r="AQ12" s="109">
        <v>-0.036699497678495174</v>
      </c>
      <c r="AR12" s="109">
        <v>-0.11009849303548552</v>
      </c>
      <c r="AS12" s="109">
        <v>-0.1467979907139807</v>
      </c>
      <c r="AT12" s="109">
        <v>-0.11009849303548552</v>
      </c>
      <c r="AU12" s="109">
        <v>-0.1467979907139807</v>
      </c>
      <c r="AV12" s="109">
        <v>-0.2568964837494663</v>
      </c>
      <c r="AW12" s="109">
        <v>-0.3669949767849518</v>
      </c>
      <c r="AX12" s="109">
        <v>-0.3302954791064565</v>
      </c>
      <c r="AZ12" s="11" t="s">
        <v>91</v>
      </c>
      <c r="BA12" s="8"/>
      <c r="BB12" s="109">
        <v>-0.10913048688291953</v>
      </c>
      <c r="BC12" s="109">
        <v>-0.036376828960973176</v>
      </c>
      <c r="BD12" s="109">
        <v>-0.10913048688291953</v>
      </c>
      <c r="BE12" s="109">
        <v>-0.1455073158438927</v>
      </c>
      <c r="BF12" s="109">
        <v>-0.10913048688291953</v>
      </c>
      <c r="BG12" s="109">
        <v>-0.1455073158438927</v>
      </c>
      <c r="BH12" s="109">
        <v>-0.2546378027268123</v>
      </c>
      <c r="BI12" s="109">
        <v>-0.36376828960973184</v>
      </c>
      <c r="BJ12" s="109">
        <v>-0.3273914606487585</v>
      </c>
      <c r="BL12" s="11" t="s">
        <v>91</v>
      </c>
      <c r="BM12" s="8"/>
      <c r="BN12" s="109">
        <v>-0.10771358574256411</v>
      </c>
      <c r="BO12" s="109">
        <v>-0.03590452858085471</v>
      </c>
      <c r="BP12" s="109">
        <v>-0.10771358574256411</v>
      </c>
      <c r="BQ12" s="109">
        <v>-0.14361811432341884</v>
      </c>
      <c r="BR12" s="109">
        <v>-0.10771358574256411</v>
      </c>
      <c r="BS12" s="109">
        <v>-0.17952264290427353</v>
      </c>
      <c r="BT12" s="109">
        <v>-0.14361811432341884</v>
      </c>
      <c r="BU12" s="109">
        <v>-0.35904528580854705</v>
      </c>
      <c r="BV12" s="109">
        <v>-0.3231407572276923</v>
      </c>
      <c r="BX12" s="11" t="s">
        <v>91</v>
      </c>
      <c r="BY12" s="8"/>
      <c r="BZ12" s="109">
        <v>-0.10771358574256411</v>
      </c>
      <c r="CA12" s="109">
        <v>-0.03590452858085471</v>
      </c>
      <c r="CB12" s="109">
        <v>-0.10771358574256411</v>
      </c>
      <c r="CC12" s="109">
        <v>-0.14361811432341884</v>
      </c>
      <c r="CD12" s="109">
        <v>-0.10771358574256411</v>
      </c>
      <c r="CE12" s="109">
        <v>-0.17952264290427353</v>
      </c>
      <c r="CF12" s="109">
        <v>-0.14361811432341884</v>
      </c>
      <c r="CG12" s="109">
        <v>-0.35904528580854705</v>
      </c>
      <c r="CH12" s="109">
        <v>-0.3231407572276923</v>
      </c>
      <c r="CJ12" s="11" t="s">
        <v>91</v>
      </c>
      <c r="CK12" s="8"/>
      <c r="CL12" s="109">
        <v>-0.10937307888890731</v>
      </c>
      <c r="CM12" s="109">
        <v>-0.0364576929629691</v>
      </c>
      <c r="CN12" s="109">
        <v>-0.10937307888890731</v>
      </c>
      <c r="CO12" s="109">
        <v>-0.1458307718518764</v>
      </c>
      <c r="CP12" s="109">
        <v>-0.10937307888890731</v>
      </c>
      <c r="CQ12" s="109">
        <v>-0.1458307718518764</v>
      </c>
      <c r="CR12" s="109">
        <v>-0.2552038507407837</v>
      </c>
      <c r="CS12" s="109">
        <v>-0.364576929629691</v>
      </c>
      <c r="CT12" s="109">
        <v>-0.3281192366667219</v>
      </c>
      <c r="CV12" s="11" t="s">
        <v>91</v>
      </c>
      <c r="CW12" s="8"/>
      <c r="CX12" s="109">
        <v>-0.10913048688291953</v>
      </c>
      <c r="CY12" s="109">
        <v>-0.036376828960973176</v>
      </c>
      <c r="CZ12" s="109">
        <v>-0.10913048688291953</v>
      </c>
      <c r="DA12" s="109">
        <v>-0.1455073158438927</v>
      </c>
      <c r="DB12" s="109">
        <v>-0.10913048688291953</v>
      </c>
      <c r="DC12" s="109">
        <v>-0.1455073158438927</v>
      </c>
      <c r="DD12" s="109">
        <v>-0.2546378027268123</v>
      </c>
      <c r="DE12" s="109">
        <v>-0.3273914606487585</v>
      </c>
      <c r="DF12" s="109">
        <v>-0.3273914606487585</v>
      </c>
      <c r="DH12" s="11" t="s">
        <v>91</v>
      </c>
      <c r="DI12" s="8"/>
      <c r="DJ12" s="109">
        <v>-0.11069324807114818</v>
      </c>
      <c r="DK12" s="109">
        <v>-0.03689774935704939</v>
      </c>
      <c r="DL12" s="109">
        <v>-0.11069324807114818</v>
      </c>
      <c r="DM12" s="109">
        <v>-0.14759099742819756</v>
      </c>
      <c r="DN12" s="109">
        <v>-0.11069324807114818</v>
      </c>
      <c r="DO12" s="109">
        <v>-0.184488746785247</v>
      </c>
      <c r="DP12" s="109">
        <v>-0.14759099742819756</v>
      </c>
      <c r="DQ12" s="109">
        <v>-0.368977493570494</v>
      </c>
      <c r="DR12" s="109">
        <v>-0.3320797442134445</v>
      </c>
      <c r="DT12" s="127"/>
      <c r="DU12" s="127"/>
      <c r="DV12" s="144"/>
      <c r="DW12" s="144"/>
      <c r="DX12" s="144"/>
      <c r="DY12" s="144"/>
      <c r="DZ12" s="144"/>
    </row>
    <row r="13" spans="2:130" ht="15.75">
      <c r="B13" s="22">
        <v>128</v>
      </c>
      <c r="D13" s="11" t="s">
        <v>92</v>
      </c>
      <c r="E13" s="8"/>
      <c r="F13" s="109">
        <v>-0.11009849303548552</v>
      </c>
      <c r="G13" s="109">
        <v>0</v>
      </c>
      <c r="H13" s="109">
        <v>-0.07339899535699035</v>
      </c>
      <c r="I13" s="109">
        <v>-0.036699497678495174</v>
      </c>
      <c r="J13" s="109">
        <v>-0.036699497678495174</v>
      </c>
      <c r="K13" s="109">
        <v>-0.07339899535699035</v>
      </c>
      <c r="L13" s="109">
        <v>-0.1467979907139807</v>
      </c>
      <c r="M13" s="109">
        <v>-0.3669949767849518</v>
      </c>
      <c r="N13" s="109">
        <v>-0.3302954791064565</v>
      </c>
      <c r="P13" s="11" t="s">
        <v>92</v>
      </c>
      <c r="Q13" s="8"/>
      <c r="R13" s="109">
        <v>-0.10913048688291953</v>
      </c>
      <c r="S13" s="109">
        <v>0.036376828960973176</v>
      </c>
      <c r="T13" s="109">
        <v>-0.036376828960973176</v>
      </c>
      <c r="U13" s="109">
        <v>-0.036376828960973176</v>
      </c>
      <c r="V13" s="109">
        <v>-0.036376828960973176</v>
      </c>
      <c r="W13" s="109">
        <v>-0.036376828960973176</v>
      </c>
      <c r="X13" s="109">
        <v>-0.1455073158438927</v>
      </c>
      <c r="Y13" s="109">
        <v>-0.3273914606487585</v>
      </c>
      <c r="Z13" s="109">
        <v>-0.3273914606487585</v>
      </c>
      <c r="AB13" s="11" t="s">
        <v>92</v>
      </c>
      <c r="AC13" s="8"/>
      <c r="AD13" s="109">
        <v>-0.10771358574256411</v>
      </c>
      <c r="AE13" s="109">
        <v>0</v>
      </c>
      <c r="AF13" s="109">
        <v>-0.07180905716170942</v>
      </c>
      <c r="AG13" s="109">
        <v>-0.03590452858085471</v>
      </c>
      <c r="AH13" s="109">
        <v>-0.03590452858085471</v>
      </c>
      <c r="AI13" s="109">
        <v>-0.07180905716170942</v>
      </c>
      <c r="AJ13" s="109">
        <v>-0.03590452858085471</v>
      </c>
      <c r="AK13" s="109">
        <v>-0.35904528580854705</v>
      </c>
      <c r="AL13" s="109">
        <v>-0.3231407572276923</v>
      </c>
      <c r="AN13" s="11" t="s">
        <v>92</v>
      </c>
      <c r="AO13" s="8"/>
      <c r="AP13" s="109">
        <v>-0.11009849303548552</v>
      </c>
      <c r="AQ13" s="109">
        <v>0</v>
      </c>
      <c r="AR13" s="109">
        <v>-0.07339899535699035</v>
      </c>
      <c r="AS13" s="109">
        <v>-0.036699497678495174</v>
      </c>
      <c r="AT13" s="109">
        <v>-0.036699497678495174</v>
      </c>
      <c r="AU13" s="109">
        <v>-0.07339899535699035</v>
      </c>
      <c r="AV13" s="109">
        <v>-0.1467979907139807</v>
      </c>
      <c r="AW13" s="109">
        <v>-0.3669949767849518</v>
      </c>
      <c r="AX13" s="109">
        <v>-0.3302954791064565</v>
      </c>
      <c r="AZ13" s="11" t="s">
        <v>92</v>
      </c>
      <c r="BA13" s="8"/>
      <c r="BB13" s="109">
        <v>-0.10913048688291953</v>
      </c>
      <c r="BC13" s="109">
        <v>0.036376828960973176</v>
      </c>
      <c r="BD13" s="109">
        <v>-0.036376828960973176</v>
      </c>
      <c r="BE13" s="109">
        <v>-0.036376828960973176</v>
      </c>
      <c r="BF13" s="109">
        <v>-0.036376828960973176</v>
      </c>
      <c r="BG13" s="109">
        <v>-0.036376828960973176</v>
      </c>
      <c r="BH13" s="109">
        <v>-0.1455073158438927</v>
      </c>
      <c r="BI13" s="109">
        <v>-0.36376828960973184</v>
      </c>
      <c r="BJ13" s="109">
        <v>-0.3273914606487585</v>
      </c>
      <c r="BL13" s="11" t="s">
        <v>92</v>
      </c>
      <c r="BM13" s="8"/>
      <c r="BN13" s="109">
        <v>-0.10771358574256411</v>
      </c>
      <c r="BO13" s="109">
        <v>0</v>
      </c>
      <c r="BP13" s="109">
        <v>-0.07180905716170942</v>
      </c>
      <c r="BQ13" s="109">
        <v>-0.03590452858085471</v>
      </c>
      <c r="BR13" s="109">
        <v>-0.03590452858085471</v>
      </c>
      <c r="BS13" s="109">
        <v>-0.07180905716170942</v>
      </c>
      <c r="BT13" s="109">
        <v>-0.03590452858085471</v>
      </c>
      <c r="BU13" s="109">
        <v>-0.35904528580854705</v>
      </c>
      <c r="BV13" s="109">
        <v>-0.3231407572276923</v>
      </c>
      <c r="BX13" s="11" t="s">
        <v>92</v>
      </c>
      <c r="BY13" s="8"/>
      <c r="BZ13" s="109">
        <v>-0.10771358574256411</v>
      </c>
      <c r="CA13" s="109">
        <v>0</v>
      </c>
      <c r="CB13" s="109">
        <v>-0.07180905716170942</v>
      </c>
      <c r="CC13" s="109">
        <v>-0.03590452858085471</v>
      </c>
      <c r="CD13" s="109">
        <v>-0.03590452858085471</v>
      </c>
      <c r="CE13" s="109">
        <v>-0.07180905716170942</v>
      </c>
      <c r="CF13" s="109">
        <v>-0.03590452858085471</v>
      </c>
      <c r="CG13" s="109">
        <v>-0.35904528580854705</v>
      </c>
      <c r="CH13" s="109">
        <v>-0.3231407572276923</v>
      </c>
      <c r="CJ13" s="11" t="s">
        <v>92</v>
      </c>
      <c r="CK13" s="8"/>
      <c r="CL13" s="109">
        <v>-0.10937307888890731</v>
      </c>
      <c r="CM13" s="109">
        <v>0</v>
      </c>
      <c r="CN13" s="109">
        <v>-0.0729153859259382</v>
      </c>
      <c r="CO13" s="109">
        <v>-0.0364576929629691</v>
      </c>
      <c r="CP13" s="109">
        <v>-0.0364576929629691</v>
      </c>
      <c r="CQ13" s="109">
        <v>-0.0729153859259382</v>
      </c>
      <c r="CR13" s="109">
        <v>-0.1458307718518764</v>
      </c>
      <c r="CS13" s="109">
        <v>-0.364576929629691</v>
      </c>
      <c r="CT13" s="109">
        <v>-0.3281192366667219</v>
      </c>
      <c r="CV13" s="11" t="s">
        <v>92</v>
      </c>
      <c r="CW13" s="8"/>
      <c r="CX13" s="109">
        <v>-0.10913048688291953</v>
      </c>
      <c r="CY13" s="109">
        <v>0.036376828960973176</v>
      </c>
      <c r="CZ13" s="109">
        <v>-0.036376828960973176</v>
      </c>
      <c r="DA13" s="109">
        <v>-0.036376828960973176</v>
      </c>
      <c r="DB13" s="109">
        <v>-0.036376828960973176</v>
      </c>
      <c r="DC13" s="109">
        <v>-0.036376828960973176</v>
      </c>
      <c r="DD13" s="109">
        <v>-0.1455073158438927</v>
      </c>
      <c r="DE13" s="109">
        <v>-0.3273914606487585</v>
      </c>
      <c r="DF13" s="109">
        <v>-0.3273914606487585</v>
      </c>
      <c r="DH13" s="11" t="s">
        <v>92</v>
      </c>
      <c r="DI13" s="8"/>
      <c r="DJ13" s="109">
        <v>-0.11069324807114818</v>
      </c>
      <c r="DK13" s="109">
        <v>0</v>
      </c>
      <c r="DL13" s="109">
        <v>-0.07379549871409878</v>
      </c>
      <c r="DM13" s="109">
        <v>-0.03689774935704939</v>
      </c>
      <c r="DN13" s="109">
        <v>-0.03689774935704939</v>
      </c>
      <c r="DO13" s="109">
        <v>-0.07379549871409878</v>
      </c>
      <c r="DP13" s="109">
        <v>-0.03689774935704939</v>
      </c>
      <c r="DQ13" s="109">
        <v>-0.368977493570494</v>
      </c>
      <c r="DR13" s="109">
        <v>-0.3320797442134445</v>
      </c>
      <c r="DT13" s="127"/>
      <c r="DU13" s="127"/>
      <c r="DV13" s="144"/>
      <c r="DW13" s="144"/>
      <c r="DX13" s="144"/>
      <c r="DY13" s="144"/>
      <c r="DZ13" s="144"/>
    </row>
    <row r="14" spans="2:130" ht="16.5" thickBot="1">
      <c r="B14" s="24">
        <v>144</v>
      </c>
      <c r="D14" s="12" t="s">
        <v>93</v>
      </c>
      <c r="E14" s="9"/>
      <c r="F14" s="110">
        <v>-0.07339899535699035</v>
      </c>
      <c r="G14" s="110">
        <v>0.036699497678495174</v>
      </c>
      <c r="H14" s="110">
        <v>0</v>
      </c>
      <c r="I14" s="110">
        <v>0.036699497678495174</v>
      </c>
      <c r="J14" s="110">
        <v>0.036699497678495174</v>
      </c>
      <c r="K14" s="110">
        <v>0.036699497678495174</v>
      </c>
      <c r="L14" s="110">
        <v>0</v>
      </c>
      <c r="M14" s="110">
        <v>-0.1834974883924759</v>
      </c>
      <c r="N14" s="110">
        <v>-0.1834974883924759</v>
      </c>
      <c r="P14" s="12" t="s">
        <v>93</v>
      </c>
      <c r="Q14" s="9"/>
      <c r="R14" s="110">
        <v>-0.07275365792194635</v>
      </c>
      <c r="S14" s="110">
        <v>0.036376828960973176</v>
      </c>
      <c r="T14" s="110">
        <v>0</v>
      </c>
      <c r="U14" s="110">
        <v>0.036376828960973176</v>
      </c>
      <c r="V14" s="110">
        <v>0.036376828960973176</v>
      </c>
      <c r="W14" s="110">
        <v>0.036376828960973176</v>
      </c>
      <c r="X14" s="110">
        <v>0</v>
      </c>
      <c r="Y14" s="110">
        <v>-0.18188414480486592</v>
      </c>
      <c r="Z14" s="110">
        <v>-0.21826097376583906</v>
      </c>
      <c r="AB14" s="12" t="s">
        <v>93</v>
      </c>
      <c r="AC14" s="9"/>
      <c r="AD14" s="110">
        <v>-0.07180905716170942</v>
      </c>
      <c r="AE14" s="110">
        <v>0.03590452858085471</v>
      </c>
      <c r="AF14" s="110">
        <v>0</v>
      </c>
      <c r="AG14" s="110">
        <v>0.03590452858085471</v>
      </c>
      <c r="AH14" s="110">
        <v>0.03590452858085471</v>
      </c>
      <c r="AI14" s="110">
        <v>0.03590452858085471</v>
      </c>
      <c r="AJ14" s="110">
        <v>0.03590452858085471</v>
      </c>
      <c r="AK14" s="110">
        <v>-0.17952264290427353</v>
      </c>
      <c r="AL14" s="110">
        <v>-0.17952264290427353</v>
      </c>
      <c r="AN14" s="12" t="s">
        <v>93</v>
      </c>
      <c r="AO14" s="9"/>
      <c r="AP14" s="110">
        <v>-0.07339899535699035</v>
      </c>
      <c r="AQ14" s="110">
        <v>0.036699497678495174</v>
      </c>
      <c r="AR14" s="110">
        <v>0</v>
      </c>
      <c r="AS14" s="110">
        <v>0.036699497678495174</v>
      </c>
      <c r="AT14" s="110">
        <v>0.036699497678495174</v>
      </c>
      <c r="AU14" s="110">
        <v>0.036699497678495174</v>
      </c>
      <c r="AV14" s="110">
        <v>0</v>
      </c>
      <c r="AW14" s="110">
        <v>-0.1834974883924759</v>
      </c>
      <c r="AX14" s="110">
        <v>-0.1834974883924759</v>
      </c>
      <c r="AZ14" s="12" t="s">
        <v>93</v>
      </c>
      <c r="BA14" s="9"/>
      <c r="BB14" s="110">
        <v>-0.07275365792194635</v>
      </c>
      <c r="BC14" s="110">
        <v>0.036376828960973176</v>
      </c>
      <c r="BD14" s="110">
        <v>0</v>
      </c>
      <c r="BE14" s="110">
        <v>0.036376828960973176</v>
      </c>
      <c r="BF14" s="110">
        <v>0.036376828960973176</v>
      </c>
      <c r="BG14" s="110">
        <v>0.036376828960973176</v>
      </c>
      <c r="BH14" s="110">
        <v>0</v>
      </c>
      <c r="BI14" s="110">
        <v>-0.18188414480486592</v>
      </c>
      <c r="BJ14" s="110">
        <v>-0.21826097376583906</v>
      </c>
      <c r="BL14" s="12" t="s">
        <v>93</v>
      </c>
      <c r="BM14" s="9"/>
      <c r="BN14" s="110">
        <v>-0.07180905716170942</v>
      </c>
      <c r="BO14" s="110">
        <v>0.03590452858085471</v>
      </c>
      <c r="BP14" s="110">
        <v>0</v>
      </c>
      <c r="BQ14" s="110">
        <v>0.03590452858085471</v>
      </c>
      <c r="BR14" s="110">
        <v>0.03590452858085471</v>
      </c>
      <c r="BS14" s="110">
        <v>0.03590452858085471</v>
      </c>
      <c r="BT14" s="110">
        <v>0.03590452858085471</v>
      </c>
      <c r="BU14" s="110">
        <v>-0.17952264290427353</v>
      </c>
      <c r="BV14" s="110">
        <v>-0.17952264290427353</v>
      </c>
      <c r="BX14" s="12" t="s">
        <v>93</v>
      </c>
      <c r="BY14" s="9"/>
      <c r="BZ14" s="110">
        <v>-0.07180905716170942</v>
      </c>
      <c r="CA14" s="110">
        <v>0.03590452858085471</v>
      </c>
      <c r="CB14" s="110">
        <v>0</v>
      </c>
      <c r="CC14" s="110">
        <v>0.03590452858085471</v>
      </c>
      <c r="CD14" s="110">
        <v>0.03590452858085471</v>
      </c>
      <c r="CE14" s="110">
        <v>0.03590452858085471</v>
      </c>
      <c r="CF14" s="110">
        <v>0.03590452858085471</v>
      </c>
      <c r="CG14" s="110">
        <v>-0.17952264290427353</v>
      </c>
      <c r="CH14" s="110">
        <v>-0.17952264290427353</v>
      </c>
      <c r="CJ14" s="12" t="s">
        <v>93</v>
      </c>
      <c r="CK14" s="9"/>
      <c r="CL14" s="110">
        <v>-0.0729153859259382</v>
      </c>
      <c r="CM14" s="110">
        <v>0.0364576929629691</v>
      </c>
      <c r="CN14" s="110">
        <v>0</v>
      </c>
      <c r="CO14" s="110">
        <v>0.0364576929629691</v>
      </c>
      <c r="CP14" s="110">
        <v>0.0364576929629691</v>
      </c>
      <c r="CQ14" s="110">
        <v>0.0364576929629691</v>
      </c>
      <c r="CR14" s="110">
        <v>0</v>
      </c>
      <c r="CS14" s="110">
        <v>-0.1822884648148455</v>
      </c>
      <c r="CT14" s="110">
        <v>-0.1822884648148455</v>
      </c>
      <c r="CV14" s="12" t="s">
        <v>93</v>
      </c>
      <c r="CW14" s="9"/>
      <c r="CX14" s="110">
        <v>-0.07275365792194635</v>
      </c>
      <c r="CY14" s="110">
        <v>0.036376828960973176</v>
      </c>
      <c r="CZ14" s="110">
        <v>0</v>
      </c>
      <c r="DA14" s="110">
        <v>0.036376828960973176</v>
      </c>
      <c r="DB14" s="110">
        <v>0.036376828960973176</v>
      </c>
      <c r="DC14" s="110">
        <v>0.036376828960973176</v>
      </c>
      <c r="DD14" s="110">
        <v>0</v>
      </c>
      <c r="DE14" s="110">
        <v>-0.18188414480486592</v>
      </c>
      <c r="DF14" s="110">
        <v>-0.21826097376583906</v>
      </c>
      <c r="DH14" s="12" t="s">
        <v>93</v>
      </c>
      <c r="DI14" s="9"/>
      <c r="DJ14" s="110">
        <v>-0.07379549871409878</v>
      </c>
      <c r="DK14" s="110">
        <v>0.03689774935704939</v>
      </c>
      <c r="DL14" s="110">
        <v>0</v>
      </c>
      <c r="DM14" s="110">
        <v>0.03689774935704939</v>
      </c>
      <c r="DN14" s="110">
        <v>0.03689774935704939</v>
      </c>
      <c r="DO14" s="110">
        <v>0.03689774935704939</v>
      </c>
      <c r="DP14" s="110">
        <v>0.03689774935704939</v>
      </c>
      <c r="DQ14" s="110">
        <v>-0.184488746785247</v>
      </c>
      <c r="DR14" s="110">
        <v>-0.184488746785247</v>
      </c>
      <c r="DT14" s="127"/>
      <c r="DU14" s="127"/>
      <c r="DV14" s="144"/>
      <c r="DW14" s="144"/>
      <c r="DX14" s="144"/>
      <c r="DY14" s="144"/>
      <c r="DZ14" s="144"/>
    </row>
    <row r="15" spans="2:130" ht="16.5" thickTop="1">
      <c r="B15" s="21">
        <v>160</v>
      </c>
      <c r="D15" s="11" t="s">
        <v>75</v>
      </c>
      <c r="E15" s="8"/>
      <c r="F15" s="109">
        <v>-0.2752462325887138</v>
      </c>
      <c r="G15" s="109">
        <v>-0.036699497678495174</v>
      </c>
      <c r="H15" s="109">
        <v>-0.036699497678495174</v>
      </c>
      <c r="I15" s="109">
        <v>0</v>
      </c>
      <c r="J15" s="109">
        <v>-0.018349748839247587</v>
      </c>
      <c r="K15" s="109">
        <v>0.018349748839247587</v>
      </c>
      <c r="L15" s="109">
        <v>0</v>
      </c>
      <c r="M15" s="109">
        <v>-0.16514773955322826</v>
      </c>
      <c r="N15" s="109">
        <v>-0.1467979907139807</v>
      </c>
      <c r="P15" s="11" t="s">
        <v>75</v>
      </c>
      <c r="Q15" s="8"/>
      <c r="R15" s="109">
        <v>-0.27282621720729877</v>
      </c>
      <c r="S15" s="109">
        <v>-0.018188414480486588</v>
      </c>
      <c r="T15" s="109">
        <v>-0.036376828960973176</v>
      </c>
      <c r="U15" s="109">
        <v>0</v>
      </c>
      <c r="V15" s="109">
        <v>-0.018188414480486588</v>
      </c>
      <c r="W15" s="109">
        <v>0.018188414480486588</v>
      </c>
      <c r="X15" s="109">
        <v>0</v>
      </c>
      <c r="Y15" s="109">
        <v>-0.16369573032437926</v>
      </c>
      <c r="Z15" s="109">
        <v>-0.16369573032437926</v>
      </c>
      <c r="AB15" s="11" t="s">
        <v>75</v>
      </c>
      <c r="AC15" s="8"/>
      <c r="AD15" s="109">
        <v>-0.2692839643564103</v>
      </c>
      <c r="AE15" s="109">
        <v>-0.03590452858085471</v>
      </c>
      <c r="AF15" s="109">
        <v>-0.03590452858085471</v>
      </c>
      <c r="AG15" s="109">
        <v>0</v>
      </c>
      <c r="AH15" s="109">
        <v>-0.017952264290427355</v>
      </c>
      <c r="AI15" s="109">
        <v>0.017952264290427355</v>
      </c>
      <c r="AJ15" s="109">
        <v>0.03590452858085471</v>
      </c>
      <c r="AK15" s="109">
        <v>-0.16157037861384616</v>
      </c>
      <c r="AL15" s="109">
        <v>-0.14361811432341884</v>
      </c>
      <c r="AN15" s="11" t="s">
        <v>75</v>
      </c>
      <c r="AO15" s="8"/>
      <c r="AP15" s="109">
        <v>-0.2752462325887138</v>
      </c>
      <c r="AQ15" s="109">
        <v>-0.036699497678495174</v>
      </c>
      <c r="AR15" s="109">
        <v>-0.036699497678495174</v>
      </c>
      <c r="AS15" s="109">
        <v>0</v>
      </c>
      <c r="AT15" s="109">
        <v>-0.018349748839247587</v>
      </c>
      <c r="AU15" s="109">
        <v>0.018349748839247587</v>
      </c>
      <c r="AV15" s="109">
        <v>0</v>
      </c>
      <c r="AW15" s="109">
        <v>-0.16514773955322826</v>
      </c>
      <c r="AX15" s="109">
        <v>-0.1467979907139807</v>
      </c>
      <c r="AZ15" s="11" t="s">
        <v>75</v>
      </c>
      <c r="BA15" s="8"/>
      <c r="BB15" s="109">
        <v>-0.27282621720729877</v>
      </c>
      <c r="BC15" s="109">
        <v>-0.018188414480486588</v>
      </c>
      <c r="BD15" s="109">
        <v>-0.036376828960973176</v>
      </c>
      <c r="BE15" s="109">
        <v>0</v>
      </c>
      <c r="BF15" s="109">
        <v>-0.018188414480486588</v>
      </c>
      <c r="BG15" s="109">
        <v>0.018188414480486588</v>
      </c>
      <c r="BH15" s="109">
        <v>0</v>
      </c>
      <c r="BI15" s="109">
        <v>-0.16369573032437926</v>
      </c>
      <c r="BJ15" s="109">
        <v>-0.16369573032437926</v>
      </c>
      <c r="BL15" s="11" t="s">
        <v>75</v>
      </c>
      <c r="BM15" s="8"/>
      <c r="BN15" s="109">
        <v>-0.2692839643564103</v>
      </c>
      <c r="BO15" s="109">
        <v>-0.03590452858085471</v>
      </c>
      <c r="BP15" s="109">
        <v>-0.03590452858085471</v>
      </c>
      <c r="BQ15" s="109">
        <v>0</v>
      </c>
      <c r="BR15" s="109">
        <v>-0.017952264290427355</v>
      </c>
      <c r="BS15" s="109">
        <v>0.017952264290427355</v>
      </c>
      <c r="BT15" s="109">
        <v>0.03590452858085471</v>
      </c>
      <c r="BU15" s="109">
        <v>-0.16157037861384616</v>
      </c>
      <c r="BV15" s="109">
        <v>-0.14361811432341884</v>
      </c>
      <c r="BX15" s="11" t="s">
        <v>75</v>
      </c>
      <c r="BY15" s="8"/>
      <c r="BZ15" s="109">
        <v>-0.2692839643564103</v>
      </c>
      <c r="CA15" s="109">
        <v>-0.03590452858085471</v>
      </c>
      <c r="CB15" s="109">
        <v>-0.03590452858085471</v>
      </c>
      <c r="CC15" s="109">
        <v>0</v>
      </c>
      <c r="CD15" s="109">
        <v>-0.017952264290427355</v>
      </c>
      <c r="CE15" s="109">
        <v>0.017952264290427355</v>
      </c>
      <c r="CF15" s="109">
        <v>0.03590452858085471</v>
      </c>
      <c r="CG15" s="109">
        <v>-0.16157037861384616</v>
      </c>
      <c r="CH15" s="109">
        <v>-0.14361811432341884</v>
      </c>
      <c r="CJ15" s="11" t="s">
        <v>75</v>
      </c>
      <c r="CK15" s="8"/>
      <c r="CL15" s="109">
        <v>-0.27343269722226826</v>
      </c>
      <c r="CM15" s="109">
        <v>-0.0364576929629691</v>
      </c>
      <c r="CN15" s="109">
        <v>-0.0364576929629691</v>
      </c>
      <c r="CO15" s="109">
        <v>0</v>
      </c>
      <c r="CP15" s="109">
        <v>-0.01822884648148455</v>
      </c>
      <c r="CQ15" s="109">
        <v>0.01822884648148455</v>
      </c>
      <c r="CR15" s="109">
        <v>0</v>
      </c>
      <c r="CS15" s="109">
        <v>-0.16405961833336094</v>
      </c>
      <c r="CT15" s="109">
        <v>-0.1458307718518764</v>
      </c>
      <c r="CV15" s="11" t="s">
        <v>75</v>
      </c>
      <c r="CW15" s="8"/>
      <c r="CX15" s="109">
        <v>-0.27282621720729877</v>
      </c>
      <c r="CY15" s="109">
        <v>-0.018188414480486588</v>
      </c>
      <c r="CZ15" s="109">
        <v>-0.036376828960973176</v>
      </c>
      <c r="DA15" s="109">
        <v>0</v>
      </c>
      <c r="DB15" s="109">
        <v>-0.018188414480486588</v>
      </c>
      <c r="DC15" s="109">
        <v>0.018188414480486588</v>
      </c>
      <c r="DD15" s="109">
        <v>0</v>
      </c>
      <c r="DE15" s="109">
        <v>-0.16369573032437926</v>
      </c>
      <c r="DF15" s="109">
        <v>-0.16369573032437926</v>
      </c>
      <c r="DH15" s="11" t="s">
        <v>75</v>
      </c>
      <c r="DI15" s="8"/>
      <c r="DJ15" s="109">
        <v>-0.27673312017787044</v>
      </c>
      <c r="DK15" s="109">
        <v>-0.03689774935704939</v>
      </c>
      <c r="DL15" s="109">
        <v>-0.03689774935704939</v>
      </c>
      <c r="DM15" s="109">
        <v>0</v>
      </c>
      <c r="DN15" s="109">
        <v>-0.018448874678524695</v>
      </c>
      <c r="DO15" s="109">
        <v>0.018448874678524695</v>
      </c>
      <c r="DP15" s="109">
        <v>0.03689774935704939</v>
      </c>
      <c r="DQ15" s="109">
        <v>-0.16603987210672225</v>
      </c>
      <c r="DR15" s="109">
        <v>-0.14759099742819756</v>
      </c>
      <c r="DT15" s="127"/>
      <c r="DU15" s="127"/>
      <c r="DV15" s="144"/>
      <c r="DW15" s="144"/>
      <c r="DX15" s="144"/>
      <c r="DY15" s="144"/>
      <c r="DZ15" s="144"/>
    </row>
    <row r="16" spans="2:130" ht="15.75">
      <c r="B16" s="22">
        <v>128</v>
      </c>
      <c r="D16" s="10" t="s">
        <v>76</v>
      </c>
      <c r="E16" s="7"/>
      <c r="F16" s="109">
        <v>-0.4770934698204372</v>
      </c>
      <c r="G16" s="109">
        <v>-0.11009849303548552</v>
      </c>
      <c r="H16" s="109">
        <v>-0.07339899535699035</v>
      </c>
      <c r="I16" s="109">
        <v>-0.036699497678495174</v>
      </c>
      <c r="J16" s="109">
        <v>-0.07339899535699035</v>
      </c>
      <c r="K16" s="109">
        <v>0</v>
      </c>
      <c r="L16" s="109">
        <v>0</v>
      </c>
      <c r="M16" s="109">
        <v>-0.1467979907139807</v>
      </c>
      <c r="N16" s="109">
        <v>-0.11009849303548552</v>
      </c>
      <c r="P16" s="10" t="s">
        <v>76</v>
      </c>
      <c r="Q16" s="7"/>
      <c r="R16" s="109">
        <v>-0.4728987764926513</v>
      </c>
      <c r="S16" s="109">
        <v>-0.07275365792194635</v>
      </c>
      <c r="T16" s="109">
        <v>-0.07275365792194635</v>
      </c>
      <c r="U16" s="109">
        <v>-0.036376828960973176</v>
      </c>
      <c r="V16" s="109">
        <v>-0.07275365792194635</v>
      </c>
      <c r="W16" s="109">
        <v>0</v>
      </c>
      <c r="X16" s="109">
        <v>0</v>
      </c>
      <c r="Y16" s="109">
        <v>-0.1455073158438927</v>
      </c>
      <c r="Z16" s="109">
        <v>-0.10913048688291953</v>
      </c>
      <c r="AB16" s="10" t="s">
        <v>76</v>
      </c>
      <c r="AC16" s="7"/>
      <c r="AD16" s="109">
        <v>-0.4667588715511112</v>
      </c>
      <c r="AE16" s="109">
        <v>-0.10771358574256411</v>
      </c>
      <c r="AF16" s="109">
        <v>-0.07180905716170942</v>
      </c>
      <c r="AG16" s="109">
        <v>-0.03590452858085471</v>
      </c>
      <c r="AH16" s="109">
        <v>-0.07180905716170942</v>
      </c>
      <c r="AI16" s="109">
        <v>0</v>
      </c>
      <c r="AJ16" s="109">
        <v>0.03590452858085471</v>
      </c>
      <c r="AK16" s="109">
        <v>-0.14361811432341884</v>
      </c>
      <c r="AL16" s="109">
        <v>-0.10771358574256411</v>
      </c>
      <c r="AN16" s="10" t="s">
        <v>76</v>
      </c>
      <c r="AO16" s="7"/>
      <c r="AP16" s="109">
        <v>-0.4770934698204372</v>
      </c>
      <c r="AQ16" s="109">
        <v>-0.11009849303548552</v>
      </c>
      <c r="AR16" s="109">
        <v>-0.07339899535699035</v>
      </c>
      <c r="AS16" s="109">
        <v>-0.036699497678495174</v>
      </c>
      <c r="AT16" s="109">
        <v>-0.07339899535699035</v>
      </c>
      <c r="AU16" s="109">
        <v>0</v>
      </c>
      <c r="AV16" s="109">
        <v>0</v>
      </c>
      <c r="AW16" s="109">
        <v>-0.1467979907139807</v>
      </c>
      <c r="AX16" s="109">
        <v>-0.11009849303548552</v>
      </c>
      <c r="AZ16" s="10" t="s">
        <v>76</v>
      </c>
      <c r="BA16" s="7"/>
      <c r="BB16" s="109">
        <v>-0.4728987764926513</v>
      </c>
      <c r="BC16" s="109">
        <v>-0.07275365792194635</v>
      </c>
      <c r="BD16" s="109">
        <v>-0.07275365792194635</v>
      </c>
      <c r="BE16" s="109">
        <v>-0.036376828960973176</v>
      </c>
      <c r="BF16" s="109">
        <v>-0.07275365792194635</v>
      </c>
      <c r="BG16" s="109">
        <v>0</v>
      </c>
      <c r="BH16" s="109">
        <v>0</v>
      </c>
      <c r="BI16" s="109">
        <v>-0.1455073158438927</v>
      </c>
      <c r="BJ16" s="109">
        <v>-0.10913048688291953</v>
      </c>
      <c r="BL16" s="10" t="s">
        <v>76</v>
      </c>
      <c r="BM16" s="7"/>
      <c r="BN16" s="109">
        <v>-0.4667588715511112</v>
      </c>
      <c r="BO16" s="109">
        <v>-0.10771358574256411</v>
      </c>
      <c r="BP16" s="109">
        <v>-0.07180905716170942</v>
      </c>
      <c r="BQ16" s="109">
        <v>-0.03590452858085471</v>
      </c>
      <c r="BR16" s="109">
        <v>-0.07180905716170942</v>
      </c>
      <c r="BS16" s="109">
        <v>0</v>
      </c>
      <c r="BT16" s="109">
        <v>0.03590452858085471</v>
      </c>
      <c r="BU16" s="109">
        <v>-0.14361811432341884</v>
      </c>
      <c r="BV16" s="109">
        <v>-0.10771358574256411</v>
      </c>
      <c r="BX16" s="10" t="s">
        <v>76</v>
      </c>
      <c r="BY16" s="7"/>
      <c r="BZ16" s="109">
        <v>-0.4667588715511112</v>
      </c>
      <c r="CA16" s="109">
        <v>-0.10771358574256411</v>
      </c>
      <c r="CB16" s="109">
        <v>-0.07180905716170942</v>
      </c>
      <c r="CC16" s="109">
        <v>-0.03590452858085471</v>
      </c>
      <c r="CD16" s="109">
        <v>-0.07180905716170942</v>
      </c>
      <c r="CE16" s="109">
        <v>0</v>
      </c>
      <c r="CF16" s="109">
        <v>0.03590452858085471</v>
      </c>
      <c r="CG16" s="109">
        <v>-0.14361811432341884</v>
      </c>
      <c r="CH16" s="109">
        <v>-0.10771358574256411</v>
      </c>
      <c r="CJ16" s="10" t="s">
        <v>76</v>
      </c>
      <c r="CK16" s="7"/>
      <c r="CL16" s="109">
        <v>-0.47395000851859825</v>
      </c>
      <c r="CM16" s="109">
        <v>-0.10937307888890731</v>
      </c>
      <c r="CN16" s="109">
        <v>-0.0729153859259382</v>
      </c>
      <c r="CO16" s="109">
        <v>-0.0364576929629691</v>
      </c>
      <c r="CP16" s="109">
        <v>-0.0729153859259382</v>
      </c>
      <c r="CQ16" s="109">
        <v>0</v>
      </c>
      <c r="CR16" s="109">
        <v>0</v>
      </c>
      <c r="CS16" s="109">
        <v>-0.1458307718518764</v>
      </c>
      <c r="CT16" s="109">
        <v>-0.10937307888890731</v>
      </c>
      <c r="CV16" s="10" t="s">
        <v>76</v>
      </c>
      <c r="CW16" s="7"/>
      <c r="CX16" s="109">
        <v>-0.4728987764926513</v>
      </c>
      <c r="CY16" s="109">
        <v>-0.07275365792194635</v>
      </c>
      <c r="CZ16" s="109">
        <v>-0.07275365792194635</v>
      </c>
      <c r="DA16" s="109">
        <v>-0.036376828960973176</v>
      </c>
      <c r="DB16" s="109">
        <v>-0.07275365792194635</v>
      </c>
      <c r="DC16" s="109">
        <v>0</v>
      </c>
      <c r="DD16" s="109">
        <v>0</v>
      </c>
      <c r="DE16" s="109">
        <v>-0.1455073158438927</v>
      </c>
      <c r="DF16" s="109">
        <v>-0.10913048688291953</v>
      </c>
      <c r="DH16" s="10" t="s">
        <v>76</v>
      </c>
      <c r="DI16" s="7"/>
      <c r="DJ16" s="109">
        <v>-0.4796707416416421</v>
      </c>
      <c r="DK16" s="109">
        <v>-0.11069324807114818</v>
      </c>
      <c r="DL16" s="109">
        <v>-0.07379549871409878</v>
      </c>
      <c r="DM16" s="109">
        <v>-0.03689774935704939</v>
      </c>
      <c r="DN16" s="109">
        <v>-0.07379549871409878</v>
      </c>
      <c r="DO16" s="109">
        <v>0</v>
      </c>
      <c r="DP16" s="109">
        <v>0.03689774935704939</v>
      </c>
      <c r="DQ16" s="109">
        <v>-0.14759099742819756</v>
      </c>
      <c r="DR16" s="109">
        <v>-0.11069324807114818</v>
      </c>
      <c r="DT16" s="127"/>
      <c r="DU16" s="127"/>
      <c r="DV16" s="144"/>
      <c r="DW16" s="144"/>
      <c r="DX16" s="144"/>
      <c r="DY16" s="144"/>
      <c r="DZ16" s="144"/>
    </row>
    <row r="17" spans="2:130" ht="15.75">
      <c r="B17" s="22">
        <v>112</v>
      </c>
      <c r="D17" s="11" t="s">
        <v>77</v>
      </c>
      <c r="E17" s="8"/>
      <c r="F17" s="109">
        <v>-0.5137929674989326</v>
      </c>
      <c r="G17" s="109">
        <v>-0.1834974883924759</v>
      </c>
      <c r="H17" s="109">
        <v>-0.1467979907139807</v>
      </c>
      <c r="I17" s="109">
        <v>-0.11009849303548552</v>
      </c>
      <c r="J17" s="109">
        <v>-0.11009849303548552</v>
      </c>
      <c r="K17" s="109">
        <v>-0.036699497678495174</v>
      </c>
      <c r="L17" s="109">
        <v>0</v>
      </c>
      <c r="M17" s="109">
        <v>-0.11009849303548552</v>
      </c>
      <c r="N17" s="109">
        <v>-0.036699497678495174</v>
      </c>
      <c r="P17" s="11" t="s">
        <v>77</v>
      </c>
      <c r="Q17" s="8"/>
      <c r="R17" s="109">
        <v>-0.5092756054536246</v>
      </c>
      <c r="S17" s="109">
        <v>-0.18188414480486592</v>
      </c>
      <c r="T17" s="109">
        <v>-0.1455073158438927</v>
      </c>
      <c r="U17" s="109">
        <v>-0.10913048688291953</v>
      </c>
      <c r="V17" s="109">
        <v>-0.10913048688291953</v>
      </c>
      <c r="W17" s="109">
        <v>-0.036376828960973176</v>
      </c>
      <c r="X17" s="109">
        <v>0</v>
      </c>
      <c r="Y17" s="109">
        <v>-0.10913048688291953</v>
      </c>
      <c r="Z17" s="109">
        <v>-0.07275365792194635</v>
      </c>
      <c r="AB17" s="11" t="s">
        <v>77</v>
      </c>
      <c r="AC17" s="8"/>
      <c r="AD17" s="109">
        <v>-0.5026634001319659</v>
      </c>
      <c r="AE17" s="109">
        <v>-0.17952264290427353</v>
      </c>
      <c r="AF17" s="109">
        <v>-0.14361811432341884</v>
      </c>
      <c r="AG17" s="109">
        <v>-0.10771358574256411</v>
      </c>
      <c r="AH17" s="109">
        <v>-0.10771358574256411</v>
      </c>
      <c r="AI17" s="109">
        <v>-0.03590452858085471</v>
      </c>
      <c r="AJ17" s="109">
        <v>0.03590452858085471</v>
      </c>
      <c r="AK17" s="109">
        <v>-0.10771358574256411</v>
      </c>
      <c r="AL17" s="109">
        <v>-0.03590452858085471</v>
      </c>
      <c r="AN17" s="11" t="s">
        <v>77</v>
      </c>
      <c r="AO17" s="8"/>
      <c r="AP17" s="109">
        <v>-0.5137929674989326</v>
      </c>
      <c r="AQ17" s="109">
        <v>-0.1834974883924759</v>
      </c>
      <c r="AR17" s="109">
        <v>-0.1467979907139807</v>
      </c>
      <c r="AS17" s="109">
        <v>-0.11009849303548552</v>
      </c>
      <c r="AT17" s="109">
        <v>-0.11009849303548552</v>
      </c>
      <c r="AU17" s="109">
        <v>-0.036699497678495174</v>
      </c>
      <c r="AV17" s="109">
        <v>0</v>
      </c>
      <c r="AW17" s="109">
        <v>-0.11009849303548552</v>
      </c>
      <c r="AX17" s="109">
        <v>-0.036699497678495174</v>
      </c>
      <c r="AZ17" s="11" t="s">
        <v>77</v>
      </c>
      <c r="BA17" s="8"/>
      <c r="BB17" s="109">
        <v>-0.5092756054536246</v>
      </c>
      <c r="BC17" s="109">
        <v>-0.18188414480486592</v>
      </c>
      <c r="BD17" s="109">
        <v>-0.1455073158438927</v>
      </c>
      <c r="BE17" s="109">
        <v>-0.10913048688291953</v>
      </c>
      <c r="BF17" s="109">
        <v>-0.10913048688291953</v>
      </c>
      <c r="BG17" s="109">
        <v>-0.036376828960973176</v>
      </c>
      <c r="BH17" s="109">
        <v>0</v>
      </c>
      <c r="BI17" s="109">
        <v>-0.10913048688291953</v>
      </c>
      <c r="BJ17" s="109">
        <v>-0.07275365792194635</v>
      </c>
      <c r="BL17" s="11" t="s">
        <v>77</v>
      </c>
      <c r="BM17" s="8"/>
      <c r="BN17" s="109">
        <v>-0.5026634001319659</v>
      </c>
      <c r="BO17" s="109">
        <v>-0.17952264290427353</v>
      </c>
      <c r="BP17" s="109">
        <v>-0.14361811432341884</v>
      </c>
      <c r="BQ17" s="109">
        <v>-0.10771358574256411</v>
      </c>
      <c r="BR17" s="109">
        <v>-0.10771358574256411</v>
      </c>
      <c r="BS17" s="109">
        <v>-0.03590452858085471</v>
      </c>
      <c r="BT17" s="109">
        <v>0.03590452858085471</v>
      </c>
      <c r="BU17" s="109">
        <v>-0.10771358574256411</v>
      </c>
      <c r="BV17" s="109">
        <v>-0.03590452858085471</v>
      </c>
      <c r="BX17" s="11" t="s">
        <v>77</v>
      </c>
      <c r="BY17" s="8"/>
      <c r="BZ17" s="109">
        <v>-0.5026634001319659</v>
      </c>
      <c r="CA17" s="109">
        <v>-0.17952264290427353</v>
      </c>
      <c r="CB17" s="109">
        <v>-0.14361811432341884</v>
      </c>
      <c r="CC17" s="109">
        <v>-0.10771358574256411</v>
      </c>
      <c r="CD17" s="109">
        <v>-0.10771358574256411</v>
      </c>
      <c r="CE17" s="109">
        <v>-0.03590452858085471</v>
      </c>
      <c r="CF17" s="109">
        <v>0.03590452858085471</v>
      </c>
      <c r="CG17" s="109">
        <v>-0.10771358574256411</v>
      </c>
      <c r="CH17" s="109">
        <v>-0.03590452858085471</v>
      </c>
      <c r="CJ17" s="11" t="s">
        <v>77</v>
      </c>
      <c r="CK17" s="8"/>
      <c r="CL17" s="109">
        <v>-0.5104077014815674</v>
      </c>
      <c r="CM17" s="109">
        <v>-0.1822884648148455</v>
      </c>
      <c r="CN17" s="109">
        <v>-0.1458307718518764</v>
      </c>
      <c r="CO17" s="109">
        <v>-0.10937307888890731</v>
      </c>
      <c r="CP17" s="109">
        <v>-0.10937307888890731</v>
      </c>
      <c r="CQ17" s="109">
        <v>-0.0364576929629691</v>
      </c>
      <c r="CR17" s="109">
        <v>0</v>
      </c>
      <c r="CS17" s="109">
        <v>-0.10937307888890731</v>
      </c>
      <c r="CT17" s="109">
        <v>-0.0364576929629691</v>
      </c>
      <c r="CV17" s="11" t="s">
        <v>77</v>
      </c>
      <c r="CW17" s="8"/>
      <c r="CX17" s="109">
        <v>-0.5092756054536246</v>
      </c>
      <c r="CY17" s="109">
        <v>-0.18188414480486592</v>
      </c>
      <c r="CZ17" s="109">
        <v>-0.1455073158438927</v>
      </c>
      <c r="DA17" s="109">
        <v>-0.10913048688291953</v>
      </c>
      <c r="DB17" s="109">
        <v>-0.10913048688291953</v>
      </c>
      <c r="DC17" s="109">
        <v>-0.036376828960973176</v>
      </c>
      <c r="DD17" s="109">
        <v>0</v>
      </c>
      <c r="DE17" s="109">
        <v>-0.10913048688291953</v>
      </c>
      <c r="DF17" s="109">
        <v>-0.07275365792194635</v>
      </c>
      <c r="DH17" s="11" t="s">
        <v>77</v>
      </c>
      <c r="DI17" s="8"/>
      <c r="DJ17" s="109">
        <v>-0.5165684909986916</v>
      </c>
      <c r="DK17" s="109">
        <v>-0.184488746785247</v>
      </c>
      <c r="DL17" s="109">
        <v>-0.14759099742819756</v>
      </c>
      <c r="DM17" s="109">
        <v>-0.11069324807114818</v>
      </c>
      <c r="DN17" s="109">
        <v>-0.11069324807114818</v>
      </c>
      <c r="DO17" s="109">
        <v>-0.03689774935704939</v>
      </c>
      <c r="DP17" s="109">
        <v>0.03689774935704939</v>
      </c>
      <c r="DQ17" s="109">
        <v>-0.11069324807114818</v>
      </c>
      <c r="DR17" s="109">
        <v>-0.03689774935704939</v>
      </c>
      <c r="DT17" s="127"/>
      <c r="DU17" s="127"/>
      <c r="DV17" s="144"/>
      <c r="DW17" s="144"/>
      <c r="DX17" s="144"/>
      <c r="DY17" s="144"/>
      <c r="DZ17" s="144"/>
    </row>
    <row r="18" spans="2:130" ht="15.75">
      <c r="B18" s="22">
        <v>96</v>
      </c>
      <c r="D18" s="11" t="s">
        <v>78</v>
      </c>
      <c r="E18" s="8"/>
      <c r="F18" s="109">
        <v>-0.5137929674989326</v>
      </c>
      <c r="G18" s="109">
        <v>-0.2935959814279614</v>
      </c>
      <c r="H18" s="109">
        <v>-0.2568964837494663</v>
      </c>
      <c r="I18" s="109">
        <v>-0.22019698607097105</v>
      </c>
      <c r="J18" s="109">
        <v>-0.1834974883924759</v>
      </c>
      <c r="K18" s="109">
        <v>-0.07339899535699035</v>
      </c>
      <c r="L18" s="109">
        <v>0</v>
      </c>
      <c r="M18" s="109">
        <v>-0.07339899535699035</v>
      </c>
      <c r="N18" s="109">
        <v>0</v>
      </c>
      <c r="P18" s="11" t="s">
        <v>78</v>
      </c>
      <c r="Q18" s="8"/>
      <c r="R18" s="109">
        <v>-0.5092756054536246</v>
      </c>
      <c r="S18" s="109">
        <v>-0.2910146316877854</v>
      </c>
      <c r="T18" s="109">
        <v>-0.2546378027268123</v>
      </c>
      <c r="U18" s="109">
        <v>-0.21826097376583906</v>
      </c>
      <c r="V18" s="109">
        <v>-0.18188414480486592</v>
      </c>
      <c r="W18" s="109">
        <v>-0.07275365792194635</v>
      </c>
      <c r="X18" s="109">
        <v>-0.036376828960973176</v>
      </c>
      <c r="Y18" s="109">
        <v>-0.07275365792194635</v>
      </c>
      <c r="Z18" s="109">
        <v>0</v>
      </c>
      <c r="AB18" s="11" t="s">
        <v>78</v>
      </c>
      <c r="AC18" s="8"/>
      <c r="AD18" s="109">
        <v>-0.5026634001319659</v>
      </c>
      <c r="AE18" s="109">
        <v>-0.2872362286468377</v>
      </c>
      <c r="AF18" s="109">
        <v>-0.25133170006598293</v>
      </c>
      <c r="AG18" s="109">
        <v>-0.21542717148512822</v>
      </c>
      <c r="AH18" s="109">
        <v>-0.17952264290427353</v>
      </c>
      <c r="AI18" s="109">
        <v>-0.07180905716170942</v>
      </c>
      <c r="AJ18" s="109">
        <v>0</v>
      </c>
      <c r="AK18" s="109">
        <v>-0.07180905716170942</v>
      </c>
      <c r="AL18" s="109">
        <v>0</v>
      </c>
      <c r="AN18" s="11" t="s">
        <v>78</v>
      </c>
      <c r="AO18" s="8"/>
      <c r="AP18" s="109">
        <v>-0.5137929674989326</v>
      </c>
      <c r="AQ18" s="109">
        <v>-0.2935959814279614</v>
      </c>
      <c r="AR18" s="109">
        <v>-0.2568964837494663</v>
      </c>
      <c r="AS18" s="109">
        <v>-0.22019698607097105</v>
      </c>
      <c r="AT18" s="109">
        <v>-0.1834974883924759</v>
      </c>
      <c r="AU18" s="109">
        <v>-0.07339899535699035</v>
      </c>
      <c r="AV18" s="109">
        <v>0</v>
      </c>
      <c r="AW18" s="109">
        <v>-0.07339899535699035</v>
      </c>
      <c r="AX18" s="109">
        <v>0</v>
      </c>
      <c r="AZ18" s="11" t="s">
        <v>78</v>
      </c>
      <c r="BA18" s="8"/>
      <c r="BB18" s="109">
        <v>-0.5092756054536246</v>
      </c>
      <c r="BC18" s="109">
        <v>-0.2910146316877854</v>
      </c>
      <c r="BD18" s="109">
        <v>-0.2546378027268123</v>
      </c>
      <c r="BE18" s="109">
        <v>-0.21826097376583906</v>
      </c>
      <c r="BF18" s="109">
        <v>-0.18188414480486592</v>
      </c>
      <c r="BG18" s="109">
        <v>-0.07275365792194635</v>
      </c>
      <c r="BH18" s="109">
        <v>-0.036376828960973176</v>
      </c>
      <c r="BI18" s="109">
        <v>-0.07275365792194635</v>
      </c>
      <c r="BJ18" s="109">
        <v>0</v>
      </c>
      <c r="BL18" s="11" t="s">
        <v>78</v>
      </c>
      <c r="BM18" s="8"/>
      <c r="BN18" s="109">
        <v>-0.5026634001319659</v>
      </c>
      <c r="BO18" s="109">
        <v>-0.2872362286468377</v>
      </c>
      <c r="BP18" s="109">
        <v>-0.25133170006598293</v>
      </c>
      <c r="BQ18" s="109">
        <v>-0.21542717148512822</v>
      </c>
      <c r="BR18" s="109">
        <v>-0.17952264290427353</v>
      </c>
      <c r="BS18" s="109">
        <v>-0.07180905716170942</v>
      </c>
      <c r="BT18" s="109">
        <v>0</v>
      </c>
      <c r="BU18" s="109">
        <v>-0.07180905716170942</v>
      </c>
      <c r="BV18" s="109">
        <v>0</v>
      </c>
      <c r="BX18" s="11" t="s">
        <v>78</v>
      </c>
      <c r="BY18" s="8"/>
      <c r="BZ18" s="109">
        <v>-0.5026634001319659</v>
      </c>
      <c r="CA18" s="109">
        <v>-0.2872362286468377</v>
      </c>
      <c r="CB18" s="109">
        <v>-0.25133170006598293</v>
      </c>
      <c r="CC18" s="109">
        <v>-0.21542717148512822</v>
      </c>
      <c r="CD18" s="109">
        <v>-0.17952264290427353</v>
      </c>
      <c r="CE18" s="109">
        <v>-0.07180905716170942</v>
      </c>
      <c r="CF18" s="109">
        <v>0</v>
      </c>
      <c r="CG18" s="109">
        <v>-0.07180905716170942</v>
      </c>
      <c r="CH18" s="109">
        <v>0</v>
      </c>
      <c r="CJ18" s="11" t="s">
        <v>78</v>
      </c>
      <c r="CK18" s="8"/>
      <c r="CL18" s="109">
        <v>-0.5104077014815674</v>
      </c>
      <c r="CM18" s="109">
        <v>-0.2916615437037528</v>
      </c>
      <c r="CN18" s="109">
        <v>-0.2552038507407837</v>
      </c>
      <c r="CO18" s="109">
        <v>-0.21874615777781461</v>
      </c>
      <c r="CP18" s="109">
        <v>-0.1822884648148455</v>
      </c>
      <c r="CQ18" s="109">
        <v>-0.0729153859259382</v>
      </c>
      <c r="CR18" s="109">
        <v>0</v>
      </c>
      <c r="CS18" s="109">
        <v>-0.0729153859259382</v>
      </c>
      <c r="CT18" s="109">
        <v>0</v>
      </c>
      <c r="CV18" s="11" t="s">
        <v>78</v>
      </c>
      <c r="CW18" s="8"/>
      <c r="CX18" s="109">
        <v>-0.5092756054536246</v>
      </c>
      <c r="CY18" s="109">
        <v>-0.2910146316877854</v>
      </c>
      <c r="CZ18" s="109">
        <v>-0.2546378027268123</v>
      </c>
      <c r="DA18" s="109">
        <v>-0.21826097376583906</v>
      </c>
      <c r="DB18" s="109">
        <v>-0.18188414480486592</v>
      </c>
      <c r="DC18" s="109">
        <v>-0.07275365792194635</v>
      </c>
      <c r="DD18" s="109">
        <v>-0.036376828960973176</v>
      </c>
      <c r="DE18" s="109">
        <v>-0.07275365792194635</v>
      </c>
      <c r="DF18" s="109">
        <v>0</v>
      </c>
      <c r="DH18" s="11" t="s">
        <v>78</v>
      </c>
      <c r="DI18" s="8"/>
      <c r="DJ18" s="109">
        <v>-0.5165684909986916</v>
      </c>
      <c r="DK18" s="109">
        <v>-0.2951819948563951</v>
      </c>
      <c r="DL18" s="109">
        <v>-0.2582842454993458</v>
      </c>
      <c r="DM18" s="109">
        <v>-0.22138649614229636</v>
      </c>
      <c r="DN18" s="109">
        <v>-0.184488746785247</v>
      </c>
      <c r="DO18" s="109">
        <v>-0.07379549871409878</v>
      </c>
      <c r="DP18" s="109">
        <v>0</v>
      </c>
      <c r="DQ18" s="109">
        <v>-0.07379549871409878</v>
      </c>
      <c r="DR18" s="109">
        <v>0</v>
      </c>
      <c r="DT18" s="127"/>
      <c r="DU18" s="127"/>
      <c r="DV18" s="144"/>
      <c r="DW18" s="144"/>
      <c r="DX18" s="144"/>
      <c r="DY18" s="144"/>
      <c r="DZ18" s="144"/>
    </row>
    <row r="19" spans="2:130" ht="15.75">
      <c r="B19" s="22">
        <v>48</v>
      </c>
      <c r="D19" s="11" t="s">
        <v>79</v>
      </c>
      <c r="E19" s="8"/>
      <c r="F19" s="109">
        <v>-0.3669949767849518</v>
      </c>
      <c r="G19" s="109">
        <v>-0.7706894512483987</v>
      </c>
      <c r="H19" s="109">
        <v>-0.6972904558914084</v>
      </c>
      <c r="I19" s="109">
        <v>-0.4770934698204372</v>
      </c>
      <c r="J19" s="109">
        <v>-0.3302954791064565</v>
      </c>
      <c r="K19" s="109">
        <v>-0.11009849303548552</v>
      </c>
      <c r="L19" s="109">
        <v>0.036699497678495174</v>
      </c>
      <c r="M19" s="109">
        <v>0.07339899535699035</v>
      </c>
      <c r="N19" s="109">
        <v>0.22019698607097105</v>
      </c>
      <c r="P19" s="11" t="s">
        <v>79</v>
      </c>
      <c r="Q19" s="8"/>
      <c r="R19" s="109">
        <v>-0.36376828960973184</v>
      </c>
      <c r="S19" s="109">
        <v>-0.7275365792194637</v>
      </c>
      <c r="T19" s="109">
        <v>-0.654782921297517</v>
      </c>
      <c r="U19" s="109">
        <v>-0.4728987764926513</v>
      </c>
      <c r="V19" s="109">
        <v>-0.2910146316877854</v>
      </c>
      <c r="W19" s="109">
        <v>-0.10913048688291953</v>
      </c>
      <c r="X19" s="109">
        <v>0.036376828960973176</v>
      </c>
      <c r="Y19" s="109">
        <v>0.07275365792194635</v>
      </c>
      <c r="Z19" s="109">
        <v>0.21826097376583906</v>
      </c>
      <c r="AB19" s="11" t="s">
        <v>79</v>
      </c>
      <c r="AC19" s="8"/>
      <c r="AD19" s="109">
        <v>-0.35904528580854705</v>
      </c>
      <c r="AE19" s="109">
        <v>-0.7539951001979488</v>
      </c>
      <c r="AF19" s="109">
        <v>-0.6821860430362393</v>
      </c>
      <c r="AG19" s="109">
        <v>-0.4667588715511112</v>
      </c>
      <c r="AH19" s="109">
        <v>-0.3231407572276923</v>
      </c>
      <c r="AI19" s="109">
        <v>-0.10771358574256411</v>
      </c>
      <c r="AJ19" s="109">
        <v>0.07180905716170942</v>
      </c>
      <c r="AK19" s="109">
        <v>0.07180905716170942</v>
      </c>
      <c r="AL19" s="109">
        <v>0.21542717148512822</v>
      </c>
      <c r="AN19" s="11" t="s">
        <v>79</v>
      </c>
      <c r="AO19" s="8"/>
      <c r="AP19" s="109">
        <v>-0.3669949767849518</v>
      </c>
      <c r="AQ19" s="109">
        <v>-0.7706894512483987</v>
      </c>
      <c r="AR19" s="109">
        <v>-0.6972904558914084</v>
      </c>
      <c r="AS19" s="109">
        <v>-0.4770934698204372</v>
      </c>
      <c r="AT19" s="109">
        <v>-0.3302954791064565</v>
      </c>
      <c r="AU19" s="109">
        <v>-0.11009849303548552</v>
      </c>
      <c r="AV19" s="109">
        <v>0.036699497678495174</v>
      </c>
      <c r="AW19" s="109">
        <v>0.07339899535699035</v>
      </c>
      <c r="AX19" s="109">
        <v>0.22019698607097105</v>
      </c>
      <c r="AZ19" s="11" t="s">
        <v>79</v>
      </c>
      <c r="BA19" s="8"/>
      <c r="BB19" s="109">
        <v>-0.36376828960973184</v>
      </c>
      <c r="BC19" s="109">
        <v>-0.7275365792194637</v>
      </c>
      <c r="BD19" s="109">
        <v>-0.654782921297517</v>
      </c>
      <c r="BE19" s="109">
        <v>-0.4728987764926513</v>
      </c>
      <c r="BF19" s="109">
        <v>-0.2910146316877854</v>
      </c>
      <c r="BG19" s="109">
        <v>-0.10913048688291953</v>
      </c>
      <c r="BH19" s="109">
        <v>0.036376828960973176</v>
      </c>
      <c r="BI19" s="109">
        <v>0.07275365792194635</v>
      </c>
      <c r="BJ19" s="109">
        <v>0.21826097376583906</v>
      </c>
      <c r="BL19" s="11" t="s">
        <v>79</v>
      </c>
      <c r="BM19" s="8"/>
      <c r="BN19" s="109">
        <v>-0.35904528580854705</v>
      </c>
      <c r="BO19" s="109">
        <v>-0.7539951001979488</v>
      </c>
      <c r="BP19" s="109">
        <v>-0.6821860430362393</v>
      </c>
      <c r="BQ19" s="109">
        <v>-0.4667588715511112</v>
      </c>
      <c r="BR19" s="109">
        <v>-0.3231407572276923</v>
      </c>
      <c r="BS19" s="109">
        <v>-0.10771358574256411</v>
      </c>
      <c r="BT19" s="109">
        <v>0.07180905716170942</v>
      </c>
      <c r="BU19" s="109">
        <v>0.07180905716170942</v>
      </c>
      <c r="BV19" s="109">
        <v>0.21542717148512822</v>
      </c>
      <c r="BX19" s="11" t="s">
        <v>79</v>
      </c>
      <c r="BY19" s="8"/>
      <c r="BZ19" s="109">
        <v>-0.35904528580854705</v>
      </c>
      <c r="CA19" s="109">
        <v>-0.7539951001979488</v>
      </c>
      <c r="CB19" s="109">
        <v>-0.6821860430362393</v>
      </c>
      <c r="CC19" s="109">
        <v>-0.4667588715511112</v>
      </c>
      <c r="CD19" s="109">
        <v>-0.3231407572276923</v>
      </c>
      <c r="CE19" s="109">
        <v>-0.10771358574256411</v>
      </c>
      <c r="CF19" s="109">
        <v>0.07180905716170942</v>
      </c>
      <c r="CG19" s="109">
        <v>0.07180905716170942</v>
      </c>
      <c r="CH19" s="109">
        <v>0.21542717148512822</v>
      </c>
      <c r="CJ19" s="11" t="s">
        <v>79</v>
      </c>
      <c r="CK19" s="8"/>
      <c r="CL19" s="109">
        <v>-0.364576929629691</v>
      </c>
      <c r="CM19" s="109">
        <v>-0.7656115522223511</v>
      </c>
      <c r="CN19" s="109">
        <v>-0.692696166296413</v>
      </c>
      <c r="CO19" s="109">
        <v>-0.47395000851859825</v>
      </c>
      <c r="CP19" s="109">
        <v>-0.3281192366667219</v>
      </c>
      <c r="CQ19" s="109">
        <v>-0.10937307888890731</v>
      </c>
      <c r="CR19" s="109">
        <v>0.0364576929629691</v>
      </c>
      <c r="CS19" s="109">
        <v>0.0729153859259382</v>
      </c>
      <c r="CT19" s="109">
        <v>0.21874615777781461</v>
      </c>
      <c r="CV19" s="11" t="s">
        <v>79</v>
      </c>
      <c r="CW19" s="8"/>
      <c r="CX19" s="109">
        <v>-0.36376828960973184</v>
      </c>
      <c r="CY19" s="109">
        <v>-0.7275365792194637</v>
      </c>
      <c r="CZ19" s="109">
        <v>-0.654782921297517</v>
      </c>
      <c r="DA19" s="109">
        <v>-0.4728987764926513</v>
      </c>
      <c r="DB19" s="109">
        <v>-0.2910146316877854</v>
      </c>
      <c r="DC19" s="109">
        <v>-0.10913048688291953</v>
      </c>
      <c r="DD19" s="109">
        <v>0.036376828960973176</v>
      </c>
      <c r="DE19" s="109">
        <v>0.07275365792194635</v>
      </c>
      <c r="DF19" s="109">
        <v>0.21826097376583906</v>
      </c>
      <c r="DH19" s="11" t="s">
        <v>79</v>
      </c>
      <c r="DI19" s="8"/>
      <c r="DJ19" s="109">
        <v>-0.368977493570494</v>
      </c>
      <c r="DK19" s="109">
        <v>-0.7748527364980373</v>
      </c>
      <c r="DL19" s="109">
        <v>-0.7010572377839385</v>
      </c>
      <c r="DM19" s="109">
        <v>-0.4796707416416421</v>
      </c>
      <c r="DN19" s="109">
        <v>-0.3320797442134445</v>
      </c>
      <c r="DO19" s="109">
        <v>-0.11069324807114818</v>
      </c>
      <c r="DP19" s="109">
        <v>0.07379549871409878</v>
      </c>
      <c r="DQ19" s="109">
        <v>0.07379549871409878</v>
      </c>
      <c r="DR19" s="109">
        <v>0.22138649614229636</v>
      </c>
      <c r="DT19" s="127"/>
      <c r="DU19" s="127"/>
      <c r="DV19" s="144"/>
      <c r="DW19" s="144"/>
      <c r="DX19" s="144"/>
      <c r="DY19" s="144"/>
      <c r="DZ19" s="144"/>
    </row>
    <row r="20" spans="2:130" ht="15.75">
      <c r="B20" s="22">
        <v>32</v>
      </c>
      <c r="D20" s="11" t="s">
        <v>80</v>
      </c>
      <c r="E20" s="8"/>
      <c r="F20" s="109">
        <v>-0.3669949767849518</v>
      </c>
      <c r="G20" s="109">
        <v>-0.9908864373193698</v>
      </c>
      <c r="H20" s="109">
        <v>-0.844088446605389</v>
      </c>
      <c r="I20" s="109">
        <v>-0.5871919628559228</v>
      </c>
      <c r="J20" s="109">
        <v>-0.3669949767849518</v>
      </c>
      <c r="K20" s="109">
        <v>-0.07339899535699035</v>
      </c>
      <c r="L20" s="109">
        <v>0.1467979907139807</v>
      </c>
      <c r="M20" s="109">
        <v>0.1834974883924759</v>
      </c>
      <c r="N20" s="109">
        <v>0.3669949767849518</v>
      </c>
      <c r="P20" s="11" t="s">
        <v>80</v>
      </c>
      <c r="Q20" s="8"/>
      <c r="R20" s="109">
        <v>-0.36376828960973184</v>
      </c>
      <c r="S20" s="109">
        <v>-0.9821743819462758</v>
      </c>
      <c r="T20" s="109">
        <v>-0.8002902371414099</v>
      </c>
      <c r="U20" s="109">
        <v>-0.5820292633755708</v>
      </c>
      <c r="V20" s="109">
        <v>-0.3273914606487585</v>
      </c>
      <c r="W20" s="109">
        <v>-0.07275365792194635</v>
      </c>
      <c r="X20" s="109">
        <v>0.10913048688291953</v>
      </c>
      <c r="Y20" s="109">
        <v>0.18188414480486592</v>
      </c>
      <c r="Z20" s="109">
        <v>0.36376828960973184</v>
      </c>
      <c r="AB20" s="11" t="s">
        <v>80</v>
      </c>
      <c r="AC20" s="8"/>
      <c r="AD20" s="109">
        <v>-0.35904528580854705</v>
      </c>
      <c r="AE20" s="109">
        <v>-0.969422271683077</v>
      </c>
      <c r="AF20" s="109">
        <v>-0.8258041573596582</v>
      </c>
      <c r="AG20" s="109">
        <v>-0.5744724572936754</v>
      </c>
      <c r="AH20" s="109">
        <v>-0.35904528580854705</v>
      </c>
      <c r="AI20" s="109">
        <v>-0.07180905716170942</v>
      </c>
      <c r="AJ20" s="109">
        <v>0.17952264290427353</v>
      </c>
      <c r="AK20" s="109">
        <v>0.17952264290427353</v>
      </c>
      <c r="AL20" s="109">
        <v>0.3949498143894017</v>
      </c>
      <c r="AN20" s="11" t="s">
        <v>80</v>
      </c>
      <c r="AO20" s="8"/>
      <c r="AP20" s="109">
        <v>-0.3669949767849518</v>
      </c>
      <c r="AQ20" s="109">
        <v>-0.9908864373193698</v>
      </c>
      <c r="AR20" s="109">
        <v>-0.844088446605389</v>
      </c>
      <c r="AS20" s="109">
        <v>-0.5871919628559228</v>
      </c>
      <c r="AT20" s="109">
        <v>-0.3669949767849518</v>
      </c>
      <c r="AU20" s="109">
        <v>-0.07339899535699035</v>
      </c>
      <c r="AV20" s="109">
        <v>0.1467979907139807</v>
      </c>
      <c r="AW20" s="109">
        <v>0.1834974883924759</v>
      </c>
      <c r="AX20" s="109">
        <v>0.3669949767849518</v>
      </c>
      <c r="AZ20" s="11" t="s">
        <v>80</v>
      </c>
      <c r="BA20" s="8"/>
      <c r="BB20" s="109">
        <v>-0.36376828960973184</v>
      </c>
      <c r="BC20" s="109">
        <v>-0.9821743819462758</v>
      </c>
      <c r="BD20" s="109">
        <v>-0.8002902371414099</v>
      </c>
      <c r="BE20" s="109">
        <v>-0.5820292633755708</v>
      </c>
      <c r="BF20" s="109">
        <v>-0.3273914606487585</v>
      </c>
      <c r="BG20" s="109">
        <v>-0.07275365792194635</v>
      </c>
      <c r="BH20" s="109">
        <v>0.10913048688291953</v>
      </c>
      <c r="BI20" s="109">
        <v>0.18188414480486592</v>
      </c>
      <c r="BJ20" s="109">
        <v>0.36376828960973184</v>
      </c>
      <c r="BL20" s="11" t="s">
        <v>80</v>
      </c>
      <c r="BM20" s="8"/>
      <c r="BN20" s="109">
        <v>-0.35904528580854705</v>
      </c>
      <c r="BO20" s="109">
        <v>-0.969422271683077</v>
      </c>
      <c r="BP20" s="109">
        <v>-0.8258041573596582</v>
      </c>
      <c r="BQ20" s="109">
        <v>-0.5744724572936754</v>
      </c>
      <c r="BR20" s="109">
        <v>-0.35904528580854705</v>
      </c>
      <c r="BS20" s="109">
        <v>-0.07180905716170942</v>
      </c>
      <c r="BT20" s="109">
        <v>0.17952264290427353</v>
      </c>
      <c r="BU20" s="109">
        <v>0.17952264290427353</v>
      </c>
      <c r="BV20" s="109">
        <v>0.3949498143894017</v>
      </c>
      <c r="BX20" s="11" t="s">
        <v>80</v>
      </c>
      <c r="BY20" s="8"/>
      <c r="BZ20" s="109">
        <v>-0.35904528580854705</v>
      </c>
      <c r="CA20" s="109">
        <v>-0.969422271683077</v>
      </c>
      <c r="CB20" s="109">
        <v>-0.8258041573596582</v>
      </c>
      <c r="CC20" s="109">
        <v>-0.5744724572936754</v>
      </c>
      <c r="CD20" s="109">
        <v>-0.35904528580854705</v>
      </c>
      <c r="CE20" s="109">
        <v>-0.07180905716170942</v>
      </c>
      <c r="CF20" s="109">
        <v>0.17952264290427353</v>
      </c>
      <c r="CG20" s="109">
        <v>0.17952264290427353</v>
      </c>
      <c r="CH20" s="109">
        <v>0.3949498143894017</v>
      </c>
      <c r="CJ20" s="11" t="s">
        <v>80</v>
      </c>
      <c r="CK20" s="8"/>
      <c r="CL20" s="109">
        <v>-0.364576929629691</v>
      </c>
      <c r="CM20" s="109">
        <v>-0.9843577100001657</v>
      </c>
      <c r="CN20" s="109">
        <v>-0.8385269381482893</v>
      </c>
      <c r="CO20" s="109">
        <v>-0.5833230874075056</v>
      </c>
      <c r="CP20" s="109">
        <v>-0.364576929629691</v>
      </c>
      <c r="CQ20" s="109">
        <v>-0.0729153859259382</v>
      </c>
      <c r="CR20" s="109">
        <v>0.1458307718518764</v>
      </c>
      <c r="CS20" s="109">
        <v>0.1822884648148455</v>
      </c>
      <c r="CT20" s="109">
        <v>0.364576929629691</v>
      </c>
      <c r="CV20" s="11" t="s">
        <v>80</v>
      </c>
      <c r="CW20" s="8"/>
      <c r="CX20" s="109">
        <v>-0.36376828960973184</v>
      </c>
      <c r="CY20" s="109">
        <v>-0.9821743819462758</v>
      </c>
      <c r="CZ20" s="109">
        <v>-0.8002902371414099</v>
      </c>
      <c r="DA20" s="109">
        <v>-0.5820292633755708</v>
      </c>
      <c r="DB20" s="109">
        <v>-0.3273914606487585</v>
      </c>
      <c r="DC20" s="109">
        <v>-0.07275365792194635</v>
      </c>
      <c r="DD20" s="109">
        <v>0.10913048688291953</v>
      </c>
      <c r="DE20" s="109">
        <v>0.18188414480486592</v>
      </c>
      <c r="DF20" s="109">
        <v>0.36376828960973184</v>
      </c>
      <c r="DH20" s="11" t="s">
        <v>80</v>
      </c>
      <c r="DI20" s="8"/>
      <c r="DJ20" s="109">
        <v>-0.368977493570494</v>
      </c>
      <c r="DK20" s="109">
        <v>-0.9962392326403336</v>
      </c>
      <c r="DL20" s="109">
        <v>-0.848648235212136</v>
      </c>
      <c r="DM20" s="109">
        <v>-0.5903639897127902</v>
      </c>
      <c r="DN20" s="109">
        <v>-0.368977493570494</v>
      </c>
      <c r="DO20" s="109">
        <v>-0.07379549871409878</v>
      </c>
      <c r="DP20" s="109">
        <v>0.184488746785247</v>
      </c>
      <c r="DQ20" s="109">
        <v>0.184488746785247</v>
      </c>
      <c r="DR20" s="109">
        <v>0.4058752429275433</v>
      </c>
      <c r="DT20" s="127"/>
      <c r="DU20" s="127"/>
      <c r="DV20" s="144"/>
      <c r="DW20" s="144"/>
      <c r="DX20" s="144"/>
      <c r="DY20" s="144"/>
      <c r="DZ20" s="144"/>
    </row>
    <row r="21" spans="2:130" ht="15.75">
      <c r="B21" s="22">
        <v>18</v>
      </c>
      <c r="D21" s="11" t="s">
        <v>81</v>
      </c>
      <c r="E21" s="8"/>
      <c r="F21" s="109">
        <v>-0.4036944744634469</v>
      </c>
      <c r="G21" s="109">
        <v>-1.5413789024967974</v>
      </c>
      <c r="H21" s="109">
        <v>-1.027585934997865</v>
      </c>
      <c r="I21" s="109">
        <v>-0.623891460534418</v>
      </c>
      <c r="J21" s="109">
        <v>-0.2935959814279614</v>
      </c>
      <c r="K21" s="109">
        <v>0.07339899535699035</v>
      </c>
      <c r="L21" s="109">
        <v>0.3669949767849518</v>
      </c>
      <c r="M21" s="109">
        <v>0.4036944744634469</v>
      </c>
      <c r="N21" s="109">
        <v>0.5871919628559228</v>
      </c>
      <c r="P21" s="11" t="s">
        <v>81</v>
      </c>
      <c r="Q21" s="8"/>
      <c r="R21" s="109">
        <v>-0.40014511857070495</v>
      </c>
      <c r="S21" s="109">
        <v>-1.5278268163608737</v>
      </c>
      <c r="T21" s="109">
        <v>-0.9821743819462758</v>
      </c>
      <c r="U21" s="109">
        <v>-0.618406092336544</v>
      </c>
      <c r="V21" s="109">
        <v>-0.2546378027268123</v>
      </c>
      <c r="W21" s="109">
        <v>0.10913048688291953</v>
      </c>
      <c r="X21" s="109">
        <v>0.3273914606487585</v>
      </c>
      <c r="Y21" s="109">
        <v>0.40014511857070495</v>
      </c>
      <c r="Z21" s="109">
        <v>0.5820292633755708</v>
      </c>
      <c r="AB21" s="11" t="s">
        <v>81</v>
      </c>
      <c r="AC21" s="8"/>
      <c r="AD21" s="109">
        <v>-0.3949498143894017</v>
      </c>
      <c r="AE21" s="109">
        <v>-1.5079902003958976</v>
      </c>
      <c r="AF21" s="109">
        <v>-1.0053268002639317</v>
      </c>
      <c r="AG21" s="109">
        <v>-0.6103769858745299</v>
      </c>
      <c r="AH21" s="109">
        <v>-0.2872362286468377</v>
      </c>
      <c r="AI21" s="109">
        <v>0.07180905716170942</v>
      </c>
      <c r="AJ21" s="109">
        <v>0.3949498143894017</v>
      </c>
      <c r="AK21" s="109">
        <v>0.3949498143894017</v>
      </c>
      <c r="AL21" s="109">
        <v>0.6103769858745299</v>
      </c>
      <c r="AN21" s="11" t="s">
        <v>81</v>
      </c>
      <c r="AO21" s="8"/>
      <c r="AP21" s="109">
        <v>-0.4036944744634469</v>
      </c>
      <c r="AQ21" s="109">
        <v>-1.5413789024967974</v>
      </c>
      <c r="AR21" s="109">
        <v>-1.027585934997865</v>
      </c>
      <c r="AS21" s="109">
        <v>-0.623891460534418</v>
      </c>
      <c r="AT21" s="109">
        <v>-0.2935959814279614</v>
      </c>
      <c r="AU21" s="109">
        <v>0.07339899535699035</v>
      </c>
      <c r="AV21" s="109">
        <v>0.3669949767849518</v>
      </c>
      <c r="AW21" s="109">
        <v>0.4036944744634469</v>
      </c>
      <c r="AX21" s="109">
        <v>0.5871919628559228</v>
      </c>
      <c r="AZ21" s="11" t="s">
        <v>81</v>
      </c>
      <c r="BA21" s="8"/>
      <c r="BB21" s="109">
        <v>-0.40014511857070495</v>
      </c>
      <c r="BC21" s="109">
        <v>-1.5278268163608737</v>
      </c>
      <c r="BD21" s="109">
        <v>-0.9821743819462758</v>
      </c>
      <c r="BE21" s="109">
        <v>-0.618406092336544</v>
      </c>
      <c r="BF21" s="109">
        <v>-0.2546378027268123</v>
      </c>
      <c r="BG21" s="109">
        <v>0.10913048688291953</v>
      </c>
      <c r="BH21" s="109">
        <v>0.3273914606487585</v>
      </c>
      <c r="BI21" s="109">
        <v>0.40014511857070495</v>
      </c>
      <c r="BJ21" s="109">
        <v>0.5820292633755708</v>
      </c>
      <c r="BL21" s="11" t="s">
        <v>81</v>
      </c>
      <c r="BM21" s="8"/>
      <c r="BN21" s="109">
        <v>-0.3949498143894017</v>
      </c>
      <c r="BO21" s="109">
        <v>-1.5079902003958976</v>
      </c>
      <c r="BP21" s="109">
        <v>-1.0053268002639317</v>
      </c>
      <c r="BQ21" s="109">
        <v>-0.6103769858745299</v>
      </c>
      <c r="BR21" s="109">
        <v>-0.2872362286468377</v>
      </c>
      <c r="BS21" s="109">
        <v>0.07180905716170942</v>
      </c>
      <c r="BT21" s="109">
        <v>0.3949498143894017</v>
      </c>
      <c r="BU21" s="109">
        <v>0.3949498143894017</v>
      </c>
      <c r="BV21" s="109">
        <v>0.6103769858745299</v>
      </c>
      <c r="BX21" s="11" t="s">
        <v>81</v>
      </c>
      <c r="BY21" s="8"/>
      <c r="BZ21" s="109">
        <v>-0.3949498143894017</v>
      </c>
      <c r="CA21" s="109">
        <v>-1.5079902003958976</v>
      </c>
      <c r="CB21" s="109">
        <v>-1.0053268002639317</v>
      </c>
      <c r="CC21" s="109">
        <v>-0.6103769858745299</v>
      </c>
      <c r="CD21" s="109">
        <v>-0.2872362286468377</v>
      </c>
      <c r="CE21" s="109">
        <v>0.07180905716170942</v>
      </c>
      <c r="CF21" s="109">
        <v>0.3949498143894017</v>
      </c>
      <c r="CG21" s="109">
        <v>0.3949498143894017</v>
      </c>
      <c r="CH21" s="109">
        <v>0.6103769858745299</v>
      </c>
      <c r="CJ21" s="11" t="s">
        <v>81</v>
      </c>
      <c r="CK21" s="8"/>
      <c r="CL21" s="109">
        <v>-0.4010346225926601</v>
      </c>
      <c r="CM21" s="109">
        <v>-1.5312231044447022</v>
      </c>
      <c r="CN21" s="109">
        <v>-1.0208154029631349</v>
      </c>
      <c r="CO21" s="109">
        <v>-0.6197807803704747</v>
      </c>
      <c r="CP21" s="109">
        <v>-0.2916615437037528</v>
      </c>
      <c r="CQ21" s="109">
        <v>0.0729153859259382</v>
      </c>
      <c r="CR21" s="109">
        <v>0.364576929629691</v>
      </c>
      <c r="CS21" s="109">
        <v>0.4010346225926601</v>
      </c>
      <c r="CT21" s="109">
        <v>0.5833230874075056</v>
      </c>
      <c r="CV21" s="11" t="s">
        <v>81</v>
      </c>
      <c r="CW21" s="8"/>
      <c r="CX21" s="109">
        <v>-0.40014511857070495</v>
      </c>
      <c r="CY21" s="109">
        <v>-1.5278268163608737</v>
      </c>
      <c r="CZ21" s="109">
        <v>-0.9821743819462758</v>
      </c>
      <c r="DA21" s="109">
        <v>-0.618406092336544</v>
      </c>
      <c r="DB21" s="109">
        <v>-0.2546378027268123</v>
      </c>
      <c r="DC21" s="109">
        <v>0.10913048688291953</v>
      </c>
      <c r="DD21" s="109">
        <v>0.3273914606487585</v>
      </c>
      <c r="DE21" s="109">
        <v>0.40014511857070495</v>
      </c>
      <c r="DF21" s="109">
        <v>0.5820292633755708</v>
      </c>
      <c r="DH21" s="11" t="s">
        <v>81</v>
      </c>
      <c r="DI21" s="8"/>
      <c r="DJ21" s="109">
        <v>-0.4058752429275433</v>
      </c>
      <c r="DK21" s="109">
        <v>-1.5497054729960746</v>
      </c>
      <c r="DL21" s="109">
        <v>-1.0331369819973832</v>
      </c>
      <c r="DM21" s="109">
        <v>-0.6272617390698397</v>
      </c>
      <c r="DN21" s="109">
        <v>-0.2951819948563951</v>
      </c>
      <c r="DO21" s="109">
        <v>0.07379549871409878</v>
      </c>
      <c r="DP21" s="109">
        <v>0.4058752429275433</v>
      </c>
      <c r="DQ21" s="109">
        <v>0.4058752429275433</v>
      </c>
      <c r="DR21" s="109">
        <v>0.6272617390698397</v>
      </c>
      <c r="DT21" s="127"/>
      <c r="DU21" s="127"/>
      <c r="DV21" s="144"/>
      <c r="DW21" s="144"/>
      <c r="DX21" s="144"/>
      <c r="DY21" s="144"/>
      <c r="DZ21" s="144"/>
    </row>
    <row r="22" spans="2:130" ht="15.75">
      <c r="B22" s="22">
        <v>11</v>
      </c>
      <c r="D22" s="11" t="s">
        <v>82</v>
      </c>
      <c r="E22" s="8"/>
      <c r="F22" s="109">
        <v>-0.3669949767849518</v>
      </c>
      <c r="G22" s="109">
        <v>-1.7615758885677684</v>
      </c>
      <c r="H22" s="109">
        <v>-1.211083423390341</v>
      </c>
      <c r="I22" s="109">
        <v>-0.623891460534418</v>
      </c>
      <c r="J22" s="109">
        <v>-0.1834974883924759</v>
      </c>
      <c r="K22" s="109">
        <v>0.2568964837494663</v>
      </c>
      <c r="L22" s="109">
        <v>0.5504924651774276</v>
      </c>
      <c r="M22" s="109">
        <v>0.5871919628559228</v>
      </c>
      <c r="N22" s="109">
        <v>0.7706894512483987</v>
      </c>
      <c r="P22" s="11" t="s">
        <v>82</v>
      </c>
      <c r="Q22" s="8"/>
      <c r="R22" s="109">
        <v>-0.36376828960973184</v>
      </c>
      <c r="S22" s="109">
        <v>-1.7097109611657397</v>
      </c>
      <c r="T22" s="109">
        <v>-1.1276816977901685</v>
      </c>
      <c r="U22" s="109">
        <v>-0.618406092336544</v>
      </c>
      <c r="V22" s="109">
        <v>-0.1455073158438927</v>
      </c>
      <c r="W22" s="109">
        <v>0.2910146316877854</v>
      </c>
      <c r="X22" s="109">
        <v>0.5456524344145975</v>
      </c>
      <c r="Y22" s="109">
        <v>0.618406092336544</v>
      </c>
      <c r="Z22" s="109">
        <v>0.8002902371414099</v>
      </c>
      <c r="AB22" s="11" t="s">
        <v>82</v>
      </c>
      <c r="AC22" s="8"/>
      <c r="AD22" s="109">
        <v>-0.35904528580854705</v>
      </c>
      <c r="AE22" s="109">
        <v>-1.7234173718810257</v>
      </c>
      <c r="AF22" s="109">
        <v>-1.1489449145873507</v>
      </c>
      <c r="AG22" s="109">
        <v>-0.6103769858745299</v>
      </c>
      <c r="AH22" s="109">
        <v>-0.17952264290427353</v>
      </c>
      <c r="AI22" s="109">
        <v>0.25133170006598293</v>
      </c>
      <c r="AJ22" s="109">
        <v>0.6103769858745299</v>
      </c>
      <c r="AK22" s="109">
        <v>0.6103769858745299</v>
      </c>
      <c r="AL22" s="109">
        <v>0.7898996287788034</v>
      </c>
      <c r="AN22" s="11" t="s">
        <v>82</v>
      </c>
      <c r="AO22" s="8"/>
      <c r="AP22" s="109">
        <v>-0.3669949767849518</v>
      </c>
      <c r="AQ22" s="109">
        <v>-1.7615758885677684</v>
      </c>
      <c r="AR22" s="109">
        <v>-1.211083423390341</v>
      </c>
      <c r="AS22" s="109">
        <v>-0.623891460534418</v>
      </c>
      <c r="AT22" s="109">
        <v>-0.1834974883924759</v>
      </c>
      <c r="AU22" s="109">
        <v>0.2568964837494663</v>
      </c>
      <c r="AV22" s="109">
        <v>0.5504924651774276</v>
      </c>
      <c r="AW22" s="109">
        <v>0.5871919628559228</v>
      </c>
      <c r="AX22" s="109">
        <v>0.7706894512483987</v>
      </c>
      <c r="AZ22" s="11" t="s">
        <v>82</v>
      </c>
      <c r="BA22" s="8"/>
      <c r="BB22" s="109">
        <v>-0.36376828960973184</v>
      </c>
      <c r="BC22" s="109">
        <v>-1.7097109611657397</v>
      </c>
      <c r="BD22" s="109">
        <v>-1.1276816977901685</v>
      </c>
      <c r="BE22" s="109">
        <v>-0.618406092336544</v>
      </c>
      <c r="BF22" s="109">
        <v>-0.1455073158438927</v>
      </c>
      <c r="BG22" s="109">
        <v>0.2910146316877854</v>
      </c>
      <c r="BH22" s="109">
        <v>0.5456524344145975</v>
      </c>
      <c r="BI22" s="109">
        <v>0.618406092336544</v>
      </c>
      <c r="BJ22" s="109">
        <v>0.8002902371414099</v>
      </c>
      <c r="BL22" s="11" t="s">
        <v>82</v>
      </c>
      <c r="BM22" s="8"/>
      <c r="BN22" s="109">
        <v>-0.35904528580854705</v>
      </c>
      <c r="BO22" s="109">
        <v>-1.7234173718810257</v>
      </c>
      <c r="BP22" s="109">
        <v>-1.1489449145873507</v>
      </c>
      <c r="BQ22" s="109">
        <v>-0.6103769858745299</v>
      </c>
      <c r="BR22" s="109">
        <v>-0.17952264290427353</v>
      </c>
      <c r="BS22" s="109">
        <v>0.25133170006598293</v>
      </c>
      <c r="BT22" s="109">
        <v>0.6103769858745299</v>
      </c>
      <c r="BU22" s="109">
        <v>0.6103769858745299</v>
      </c>
      <c r="BV22" s="109">
        <v>0.7898996287788034</v>
      </c>
      <c r="BX22" s="11" t="s">
        <v>82</v>
      </c>
      <c r="BY22" s="8"/>
      <c r="BZ22" s="109">
        <v>-0.35904528580854705</v>
      </c>
      <c r="CA22" s="109">
        <v>-1.7234173718810257</v>
      </c>
      <c r="CB22" s="109">
        <v>-1.1489449145873507</v>
      </c>
      <c r="CC22" s="109">
        <v>-0.6103769858745299</v>
      </c>
      <c r="CD22" s="109">
        <v>-0.17952264290427353</v>
      </c>
      <c r="CE22" s="109">
        <v>0.25133170006598293</v>
      </c>
      <c r="CF22" s="109">
        <v>0.6103769858745299</v>
      </c>
      <c r="CG22" s="109">
        <v>0.6103769858745299</v>
      </c>
      <c r="CH22" s="109">
        <v>0.7898996287788034</v>
      </c>
      <c r="CJ22" s="11" t="s">
        <v>82</v>
      </c>
      <c r="CK22" s="8"/>
      <c r="CL22" s="109">
        <v>-0.364576929629691</v>
      </c>
      <c r="CM22" s="109">
        <v>-1.749969262222517</v>
      </c>
      <c r="CN22" s="109">
        <v>-1.2031038677779804</v>
      </c>
      <c r="CO22" s="109">
        <v>-0.6197807803704747</v>
      </c>
      <c r="CP22" s="109">
        <v>-0.1822884648148455</v>
      </c>
      <c r="CQ22" s="109">
        <v>0.2552038507407837</v>
      </c>
      <c r="CR22" s="109">
        <v>0.5468653944445365</v>
      </c>
      <c r="CS22" s="109">
        <v>0.5833230874075056</v>
      </c>
      <c r="CT22" s="109">
        <v>0.7656115522223511</v>
      </c>
      <c r="CV22" s="11" t="s">
        <v>82</v>
      </c>
      <c r="CW22" s="8"/>
      <c r="CX22" s="109">
        <v>-0.36376828960973184</v>
      </c>
      <c r="CY22" s="109">
        <v>-1.7097109611657397</v>
      </c>
      <c r="CZ22" s="109">
        <v>-1.1276816977901685</v>
      </c>
      <c r="DA22" s="109">
        <v>-0.618406092336544</v>
      </c>
      <c r="DB22" s="109">
        <v>-0.1455073158438927</v>
      </c>
      <c r="DC22" s="109">
        <v>0.2910146316877854</v>
      </c>
      <c r="DD22" s="109">
        <v>0.5456524344145975</v>
      </c>
      <c r="DE22" s="109">
        <v>0.618406092336544</v>
      </c>
      <c r="DF22" s="109">
        <v>0.8002902371414099</v>
      </c>
      <c r="DH22" s="11" t="s">
        <v>82</v>
      </c>
      <c r="DI22" s="8"/>
      <c r="DJ22" s="109">
        <v>-0.368977493570494</v>
      </c>
      <c r="DK22" s="109">
        <v>-1.7710919691383709</v>
      </c>
      <c r="DL22" s="109">
        <v>-1.1807279794255805</v>
      </c>
      <c r="DM22" s="109">
        <v>-0.6272617390698397</v>
      </c>
      <c r="DN22" s="109">
        <v>-0.184488746785247</v>
      </c>
      <c r="DO22" s="109">
        <v>0.2582842454993458</v>
      </c>
      <c r="DP22" s="109">
        <v>0.6272617390698397</v>
      </c>
      <c r="DQ22" s="109">
        <v>0.6272617390698397</v>
      </c>
      <c r="DR22" s="109">
        <v>0.8117504858550866</v>
      </c>
      <c r="DT22" s="127"/>
      <c r="DU22" s="127"/>
      <c r="DV22" s="144"/>
      <c r="DW22" s="144"/>
      <c r="DX22" s="144"/>
      <c r="DY22" s="144"/>
      <c r="DZ22" s="144"/>
    </row>
    <row r="23" spans="2:130" ht="15.75">
      <c r="B23" s="22">
        <v>4</v>
      </c>
      <c r="D23" s="11" t="s">
        <v>83</v>
      </c>
      <c r="E23" s="8"/>
      <c r="F23" s="109">
        <v>-0.3669949767849518</v>
      </c>
      <c r="G23" s="109">
        <v>-2.2019698607097102</v>
      </c>
      <c r="H23" s="109">
        <v>-1.284482418747331</v>
      </c>
      <c r="I23" s="109">
        <v>-0.3669949767849518</v>
      </c>
      <c r="J23" s="109">
        <v>0.22019698607097105</v>
      </c>
      <c r="K23" s="109">
        <v>0.6972904558914084</v>
      </c>
      <c r="L23" s="109">
        <v>0.9541869396408744</v>
      </c>
      <c r="M23" s="109">
        <v>0.9541869396408744</v>
      </c>
      <c r="N23" s="109">
        <v>1.0642854326763602</v>
      </c>
      <c r="P23" s="11" t="s">
        <v>83</v>
      </c>
      <c r="Q23" s="8"/>
      <c r="R23" s="109">
        <v>-0.36376828960973184</v>
      </c>
      <c r="S23" s="109">
        <v>-2.1462329086974177</v>
      </c>
      <c r="T23" s="109">
        <v>-1.1640585267511416</v>
      </c>
      <c r="U23" s="109">
        <v>-0.36376828960973184</v>
      </c>
      <c r="V23" s="109">
        <v>0.21826097376583906</v>
      </c>
      <c r="W23" s="109">
        <v>0.7275365792194637</v>
      </c>
      <c r="X23" s="109">
        <v>0.9457975529853025</v>
      </c>
      <c r="Y23" s="109">
        <v>0.9457975529853025</v>
      </c>
      <c r="Z23" s="109">
        <v>1.0549280398682221</v>
      </c>
      <c r="AB23" s="11" t="s">
        <v>83</v>
      </c>
      <c r="AC23" s="8"/>
      <c r="AD23" s="109">
        <v>-0.35904528580854705</v>
      </c>
      <c r="AE23" s="109">
        <v>-2.154271714851282</v>
      </c>
      <c r="AF23" s="109">
        <v>-1.2207539717490599</v>
      </c>
      <c r="AG23" s="109">
        <v>-0.35904528580854705</v>
      </c>
      <c r="AH23" s="109">
        <v>0.21542717148512822</v>
      </c>
      <c r="AI23" s="109">
        <v>0.7180905716170941</v>
      </c>
      <c r="AJ23" s="109">
        <v>0.969422271683077</v>
      </c>
      <c r="AK23" s="109">
        <v>0.969422271683077</v>
      </c>
      <c r="AL23" s="109">
        <v>1.077135857425641</v>
      </c>
      <c r="AN23" s="11" t="s">
        <v>83</v>
      </c>
      <c r="AO23" s="8"/>
      <c r="AP23" s="109">
        <v>-0.3669949767849518</v>
      </c>
      <c r="AQ23" s="109">
        <v>-2.2019698607097102</v>
      </c>
      <c r="AR23" s="109">
        <v>-1.284482418747331</v>
      </c>
      <c r="AS23" s="109">
        <v>-0.3669949767849518</v>
      </c>
      <c r="AT23" s="109">
        <v>0.22019698607097105</v>
      </c>
      <c r="AU23" s="109">
        <v>0.6972904558914084</v>
      </c>
      <c r="AV23" s="109">
        <v>0.9541869396408744</v>
      </c>
      <c r="AW23" s="109">
        <v>0.9541869396408744</v>
      </c>
      <c r="AX23" s="109">
        <v>1.0642854326763602</v>
      </c>
      <c r="AZ23" s="11" t="s">
        <v>83</v>
      </c>
      <c r="BA23" s="8"/>
      <c r="BB23" s="109">
        <v>-0.36376828960973184</v>
      </c>
      <c r="BC23" s="109">
        <v>-2.1462329086974177</v>
      </c>
      <c r="BD23" s="109">
        <v>-1.1640585267511416</v>
      </c>
      <c r="BE23" s="109">
        <v>-0.36376828960973184</v>
      </c>
      <c r="BF23" s="109">
        <v>0.21826097376583906</v>
      </c>
      <c r="BG23" s="109">
        <v>0.7275365792194637</v>
      </c>
      <c r="BH23" s="109">
        <v>0.9457975529853025</v>
      </c>
      <c r="BI23" s="109">
        <v>0.9821743819462758</v>
      </c>
      <c r="BJ23" s="109">
        <v>1.0549280398682221</v>
      </c>
      <c r="BL23" s="11" t="s">
        <v>83</v>
      </c>
      <c r="BM23" s="8"/>
      <c r="BN23" s="109">
        <v>-0.35904528580854705</v>
      </c>
      <c r="BO23" s="109">
        <v>-2.154271714851282</v>
      </c>
      <c r="BP23" s="109">
        <v>-1.2207539717490599</v>
      </c>
      <c r="BQ23" s="109">
        <v>-0.35904528580854705</v>
      </c>
      <c r="BR23" s="109">
        <v>0.21542717148512822</v>
      </c>
      <c r="BS23" s="109">
        <v>0.7180905716170941</v>
      </c>
      <c r="BT23" s="109">
        <v>0.969422271683077</v>
      </c>
      <c r="BU23" s="109">
        <v>0.969422271683077</v>
      </c>
      <c r="BV23" s="109">
        <v>1.077135857425641</v>
      </c>
      <c r="BX23" s="11" t="s">
        <v>83</v>
      </c>
      <c r="BY23" s="8"/>
      <c r="BZ23" s="109">
        <v>-0.35904528580854705</v>
      </c>
      <c r="CA23" s="109">
        <v>-2.154271714851282</v>
      </c>
      <c r="CB23" s="109">
        <v>-1.2207539717490599</v>
      </c>
      <c r="CC23" s="109">
        <v>-0.35904528580854705</v>
      </c>
      <c r="CD23" s="109">
        <v>0.21542717148512822</v>
      </c>
      <c r="CE23" s="109">
        <v>0.7180905716170941</v>
      </c>
      <c r="CF23" s="109">
        <v>0.969422271683077</v>
      </c>
      <c r="CG23" s="109">
        <v>0.969422271683077</v>
      </c>
      <c r="CH23" s="109">
        <v>1.077135857425641</v>
      </c>
      <c r="CJ23" s="11" t="s">
        <v>83</v>
      </c>
      <c r="CK23" s="8"/>
      <c r="CL23" s="109">
        <v>-0.364576929629691</v>
      </c>
      <c r="CM23" s="109">
        <v>-2.187461577778146</v>
      </c>
      <c r="CN23" s="109">
        <v>-1.2760192537039183</v>
      </c>
      <c r="CO23" s="109">
        <v>-0.364576929629691</v>
      </c>
      <c r="CP23" s="109">
        <v>0.21874615777781461</v>
      </c>
      <c r="CQ23" s="109">
        <v>0.692696166296413</v>
      </c>
      <c r="CR23" s="109">
        <v>0.9479000170371965</v>
      </c>
      <c r="CS23" s="109">
        <v>0.9479000170371965</v>
      </c>
      <c r="CT23" s="109">
        <v>1.0572730959261039</v>
      </c>
      <c r="CV23" s="11" t="s">
        <v>83</v>
      </c>
      <c r="CW23" s="8"/>
      <c r="CX23" s="109">
        <v>-0.36376828960973184</v>
      </c>
      <c r="CY23" s="109">
        <v>-2.1462329086974177</v>
      </c>
      <c r="CZ23" s="109">
        <v>-1.1640585267511416</v>
      </c>
      <c r="DA23" s="109">
        <v>-0.36376828960973184</v>
      </c>
      <c r="DB23" s="109">
        <v>0.21826097376583906</v>
      </c>
      <c r="DC23" s="109">
        <v>0.7275365792194637</v>
      </c>
      <c r="DD23" s="109">
        <v>0.9457975529853025</v>
      </c>
      <c r="DE23" s="109">
        <v>0.9457975529853025</v>
      </c>
      <c r="DF23" s="109">
        <v>1.0549280398682221</v>
      </c>
      <c r="DH23" s="11" t="s">
        <v>83</v>
      </c>
      <c r="DI23" s="8"/>
      <c r="DJ23" s="109">
        <v>-0.368977493570494</v>
      </c>
      <c r="DK23" s="109">
        <v>-2.2138649614229635</v>
      </c>
      <c r="DL23" s="109">
        <v>-1.2545234781396795</v>
      </c>
      <c r="DM23" s="109">
        <v>-0.368977493570494</v>
      </c>
      <c r="DN23" s="109">
        <v>0.22138649614229636</v>
      </c>
      <c r="DO23" s="109">
        <v>0.737954987140988</v>
      </c>
      <c r="DP23" s="109">
        <v>0.9962392326403336</v>
      </c>
      <c r="DQ23" s="109">
        <v>0.9962392326403336</v>
      </c>
      <c r="DR23" s="109">
        <v>1.1069324807114818</v>
      </c>
      <c r="DT23" s="127"/>
      <c r="DU23" s="127"/>
      <c r="DV23" s="144"/>
      <c r="DW23" s="144"/>
      <c r="DX23" s="144"/>
      <c r="DY23" s="144"/>
      <c r="DZ23" s="144"/>
    </row>
    <row r="24" spans="2:130" ht="16.5" thickBot="1">
      <c r="B24" s="24">
        <v>0</v>
      </c>
      <c r="D24" s="12" t="s">
        <v>66</v>
      </c>
      <c r="E24" s="9"/>
      <c r="F24" s="109">
        <v>0.07339899535699035</v>
      </c>
      <c r="G24" s="109">
        <v>-0.623891460534418</v>
      </c>
      <c r="H24" s="109">
        <v>0.4403939721419421</v>
      </c>
      <c r="I24" s="109">
        <v>0.9908864373193698</v>
      </c>
      <c r="J24" s="109">
        <v>0.9908864373193698</v>
      </c>
      <c r="K24" s="109">
        <v>0.5137929674989326</v>
      </c>
      <c r="L24" s="109">
        <v>-0.4770934698204372</v>
      </c>
      <c r="M24" s="109">
        <v>0.4403939721419421</v>
      </c>
      <c r="N24" s="109">
        <v>0.1834974883924759</v>
      </c>
      <c r="P24" s="12" t="s">
        <v>66</v>
      </c>
      <c r="Q24" s="9"/>
      <c r="R24" s="109">
        <v>0.10913048688291953</v>
      </c>
      <c r="S24" s="109">
        <v>-0.5092756054536246</v>
      </c>
      <c r="T24" s="109">
        <v>0.5092756054536246</v>
      </c>
      <c r="U24" s="109">
        <v>0.9821743819462758</v>
      </c>
      <c r="V24" s="109">
        <v>0.9821743819462758</v>
      </c>
      <c r="W24" s="109">
        <v>0.5092756054536246</v>
      </c>
      <c r="X24" s="109">
        <v>-0.4365219475316781</v>
      </c>
      <c r="Y24" s="109">
        <v>0.4365219475316781</v>
      </c>
      <c r="Z24" s="109">
        <v>0.18188414480486592</v>
      </c>
      <c r="AB24" s="12" t="s">
        <v>66</v>
      </c>
      <c r="AC24" s="9"/>
      <c r="AD24" s="109">
        <v>0.07180905716170942</v>
      </c>
      <c r="AE24" s="109">
        <v>-0.5385679287128206</v>
      </c>
      <c r="AF24" s="109">
        <v>0.5026634001319659</v>
      </c>
      <c r="AG24" s="109">
        <v>0.969422271683077</v>
      </c>
      <c r="AH24" s="109">
        <v>1.0053268002639317</v>
      </c>
      <c r="AI24" s="109">
        <v>0.5026634001319659</v>
      </c>
      <c r="AJ24" s="109">
        <v>-0.5026634001319659</v>
      </c>
      <c r="AK24" s="109">
        <v>0.43085434297025643</v>
      </c>
      <c r="AL24" s="109">
        <v>0.17952264290427353</v>
      </c>
      <c r="AN24" s="12" t="s">
        <v>66</v>
      </c>
      <c r="AO24" s="9"/>
      <c r="AP24" s="109">
        <v>0.07339899535699035</v>
      </c>
      <c r="AQ24" s="109">
        <v>-0.623891460534418</v>
      </c>
      <c r="AR24" s="109">
        <v>0.4403939721419421</v>
      </c>
      <c r="AS24" s="109">
        <v>0.9908864373193698</v>
      </c>
      <c r="AT24" s="109">
        <v>0.9908864373193698</v>
      </c>
      <c r="AU24" s="109">
        <v>0.5137929674989326</v>
      </c>
      <c r="AV24" s="109">
        <v>-0.4770934698204372</v>
      </c>
      <c r="AW24" s="109">
        <v>0.4403939721419421</v>
      </c>
      <c r="AX24" s="109">
        <v>0.1834974883924759</v>
      </c>
      <c r="AZ24" s="12" t="s">
        <v>66</v>
      </c>
      <c r="BA24" s="9"/>
      <c r="BB24" s="109">
        <v>0.10913048688291953</v>
      </c>
      <c r="BC24" s="109">
        <v>-0.5092756054536246</v>
      </c>
      <c r="BD24" s="109">
        <v>0.5092756054536246</v>
      </c>
      <c r="BE24" s="109">
        <v>0.9821743819462758</v>
      </c>
      <c r="BF24" s="109">
        <v>0.9457975529853025</v>
      </c>
      <c r="BG24" s="109">
        <v>0.5092756054536246</v>
      </c>
      <c r="BH24" s="109">
        <v>-0.4365219475316781</v>
      </c>
      <c r="BI24" s="109">
        <v>0.4365219475316781</v>
      </c>
      <c r="BJ24" s="109">
        <v>0.18188414480486592</v>
      </c>
      <c r="BL24" s="12" t="s">
        <v>66</v>
      </c>
      <c r="BM24" s="9"/>
      <c r="BN24" s="109">
        <v>0.07180905716170942</v>
      </c>
      <c r="BO24" s="109">
        <v>-0.5385679287128206</v>
      </c>
      <c r="BP24" s="109">
        <v>0.5026634001319659</v>
      </c>
      <c r="BQ24" s="109">
        <v>0.969422271683077</v>
      </c>
      <c r="BR24" s="109">
        <v>1.0053268002639317</v>
      </c>
      <c r="BS24" s="109">
        <v>0.5026634001319659</v>
      </c>
      <c r="BT24" s="109">
        <v>-0.5026634001319659</v>
      </c>
      <c r="BU24" s="109">
        <v>0.43085434297025643</v>
      </c>
      <c r="BV24" s="109">
        <v>0.17952264290427353</v>
      </c>
      <c r="BX24" s="12" t="s">
        <v>66</v>
      </c>
      <c r="BY24" s="9"/>
      <c r="BZ24" s="109">
        <v>0.07180905716170942</v>
      </c>
      <c r="CA24" s="109">
        <v>-0.5385679287128206</v>
      </c>
      <c r="CB24" s="109">
        <v>0.5026634001319659</v>
      </c>
      <c r="CC24" s="109">
        <v>0.969422271683077</v>
      </c>
      <c r="CD24" s="109">
        <v>1.0053268002639317</v>
      </c>
      <c r="CE24" s="109">
        <v>0.5026634001319659</v>
      </c>
      <c r="CF24" s="109">
        <v>-0.5026634001319659</v>
      </c>
      <c r="CG24" s="109">
        <v>0.43085434297025643</v>
      </c>
      <c r="CH24" s="109">
        <v>0.17952264290427353</v>
      </c>
      <c r="CJ24" s="12" t="s">
        <v>66</v>
      </c>
      <c r="CK24" s="9"/>
      <c r="CL24" s="109">
        <v>0.0729153859259382</v>
      </c>
      <c r="CM24" s="109">
        <v>-0.6197807803704747</v>
      </c>
      <c r="CN24" s="109">
        <v>0.43749231555562923</v>
      </c>
      <c r="CO24" s="109">
        <v>0.9843577100001657</v>
      </c>
      <c r="CP24" s="109">
        <v>0.9843577100001657</v>
      </c>
      <c r="CQ24" s="109">
        <v>0.5104077014815674</v>
      </c>
      <c r="CR24" s="109">
        <v>-0.47395000851859825</v>
      </c>
      <c r="CS24" s="109">
        <v>0.43749231555562923</v>
      </c>
      <c r="CT24" s="109">
        <v>0.1822884648148455</v>
      </c>
      <c r="CV24" s="12" t="s">
        <v>66</v>
      </c>
      <c r="CW24" s="9"/>
      <c r="CX24" s="109">
        <v>0.10913048688291953</v>
      </c>
      <c r="CY24" s="109">
        <v>-0.5092756054536246</v>
      </c>
      <c r="CZ24" s="109">
        <v>0.5092756054536246</v>
      </c>
      <c r="DA24" s="109">
        <v>0.9821743819462758</v>
      </c>
      <c r="DB24" s="109">
        <v>0.9821743819462758</v>
      </c>
      <c r="DC24" s="109">
        <v>0.5092756054536246</v>
      </c>
      <c r="DD24" s="109">
        <v>-0.4365219475316781</v>
      </c>
      <c r="DE24" s="109">
        <v>0.4365219475316781</v>
      </c>
      <c r="DF24" s="109">
        <v>0.18188414480486592</v>
      </c>
      <c r="DH24" s="12" t="s">
        <v>66</v>
      </c>
      <c r="DI24" s="9"/>
      <c r="DJ24" s="109">
        <v>0.07379549871409878</v>
      </c>
      <c r="DK24" s="109">
        <v>-0.5534662403557409</v>
      </c>
      <c r="DL24" s="109">
        <v>0.5165684909986916</v>
      </c>
      <c r="DM24" s="109">
        <v>0.9962392326403336</v>
      </c>
      <c r="DN24" s="109">
        <v>1.0331369819973832</v>
      </c>
      <c r="DO24" s="109">
        <v>0.5165684909986916</v>
      </c>
      <c r="DP24" s="109">
        <v>-0.5165684909986916</v>
      </c>
      <c r="DQ24" s="109">
        <v>0.4427729922845927</v>
      </c>
      <c r="DR24" s="109">
        <v>0.184488746785247</v>
      </c>
      <c r="DT24" s="127"/>
      <c r="DU24" s="127"/>
      <c r="DV24" s="144"/>
      <c r="DW24" s="144"/>
      <c r="DX24" s="144"/>
      <c r="DY24" s="144"/>
      <c r="DZ24" s="144"/>
    </row>
    <row r="25" spans="4:130" ht="16.5" thickTop="1">
      <c r="D25" s="15" t="s">
        <v>44</v>
      </c>
      <c r="E25" s="7" t="s">
        <v>10</v>
      </c>
      <c r="F25" s="106">
        <v>784</v>
      </c>
      <c r="G25" s="106">
        <v>784</v>
      </c>
      <c r="H25" s="106">
        <v>784</v>
      </c>
      <c r="I25" s="106">
        <v>784</v>
      </c>
      <c r="J25" s="106">
        <v>784</v>
      </c>
      <c r="K25" s="106">
        <v>784</v>
      </c>
      <c r="L25" s="106">
        <v>784</v>
      </c>
      <c r="M25" s="106">
        <v>784</v>
      </c>
      <c r="N25" s="106">
        <v>784</v>
      </c>
      <c r="P25" s="15" t="s">
        <v>44</v>
      </c>
      <c r="Q25" s="7" t="s">
        <v>10</v>
      </c>
      <c r="R25" s="106">
        <v>784</v>
      </c>
      <c r="S25" s="106">
        <v>784</v>
      </c>
      <c r="T25" s="106">
        <v>784</v>
      </c>
      <c r="U25" s="106">
        <v>784</v>
      </c>
      <c r="V25" s="106">
        <v>784</v>
      </c>
      <c r="W25" s="106">
        <v>784</v>
      </c>
      <c r="X25" s="106">
        <v>784</v>
      </c>
      <c r="Y25" s="106">
        <v>784</v>
      </c>
      <c r="Z25" s="106">
        <v>784</v>
      </c>
      <c r="AB25" s="15" t="s">
        <v>44</v>
      </c>
      <c r="AC25" s="7" t="s">
        <v>10</v>
      </c>
      <c r="AD25" s="106">
        <v>784</v>
      </c>
      <c r="AE25" s="106">
        <v>784</v>
      </c>
      <c r="AF25" s="106">
        <v>784</v>
      </c>
      <c r="AG25" s="106">
        <v>784</v>
      </c>
      <c r="AH25" s="106">
        <v>784</v>
      </c>
      <c r="AI25" s="106">
        <v>784</v>
      </c>
      <c r="AJ25" s="106">
        <v>784</v>
      </c>
      <c r="AK25" s="106">
        <v>784</v>
      </c>
      <c r="AL25" s="106">
        <v>784</v>
      </c>
      <c r="AN25" s="15" t="s">
        <v>44</v>
      </c>
      <c r="AO25" s="7" t="s">
        <v>10</v>
      </c>
      <c r="AP25" s="106">
        <v>784</v>
      </c>
      <c r="AQ25" s="106">
        <v>784</v>
      </c>
      <c r="AR25" s="106">
        <v>784</v>
      </c>
      <c r="AS25" s="106">
        <v>784</v>
      </c>
      <c r="AT25" s="106">
        <v>784</v>
      </c>
      <c r="AU25" s="106">
        <v>784</v>
      </c>
      <c r="AV25" s="106">
        <v>784</v>
      </c>
      <c r="AW25" s="106">
        <v>784</v>
      </c>
      <c r="AX25" s="106">
        <v>784</v>
      </c>
      <c r="AZ25" s="15" t="s">
        <v>44</v>
      </c>
      <c r="BA25" s="7" t="s">
        <v>10</v>
      </c>
      <c r="BB25" s="106">
        <v>784</v>
      </c>
      <c r="BC25" s="106">
        <v>784</v>
      </c>
      <c r="BD25" s="106">
        <v>784</v>
      </c>
      <c r="BE25" s="106">
        <v>784</v>
      </c>
      <c r="BF25" s="106">
        <v>784</v>
      </c>
      <c r="BG25" s="106">
        <v>784</v>
      </c>
      <c r="BH25" s="106">
        <v>784</v>
      </c>
      <c r="BI25" s="106">
        <v>784</v>
      </c>
      <c r="BJ25" s="106">
        <v>784</v>
      </c>
      <c r="BL25" s="15" t="s">
        <v>44</v>
      </c>
      <c r="BM25" s="7" t="s">
        <v>10</v>
      </c>
      <c r="BN25" s="106">
        <v>784</v>
      </c>
      <c r="BO25" s="106">
        <v>784</v>
      </c>
      <c r="BP25" s="106">
        <v>784</v>
      </c>
      <c r="BQ25" s="106">
        <v>784</v>
      </c>
      <c r="BR25" s="106">
        <v>784</v>
      </c>
      <c r="BS25" s="106">
        <v>784</v>
      </c>
      <c r="BT25" s="106">
        <v>784</v>
      </c>
      <c r="BU25" s="106">
        <v>784</v>
      </c>
      <c r="BV25" s="106">
        <v>784</v>
      </c>
      <c r="BX25" s="15" t="s">
        <v>44</v>
      </c>
      <c r="BY25" s="7" t="s">
        <v>10</v>
      </c>
      <c r="BZ25" s="106">
        <v>784</v>
      </c>
      <c r="CA25" s="106">
        <v>784</v>
      </c>
      <c r="CB25" s="106">
        <v>784</v>
      </c>
      <c r="CC25" s="106">
        <v>784</v>
      </c>
      <c r="CD25" s="106">
        <v>784</v>
      </c>
      <c r="CE25" s="106">
        <v>784</v>
      </c>
      <c r="CF25" s="106">
        <v>784</v>
      </c>
      <c r="CG25" s="106">
        <v>784</v>
      </c>
      <c r="CH25" s="106">
        <v>784</v>
      </c>
      <c r="CJ25" s="15" t="s">
        <v>44</v>
      </c>
      <c r="CK25" s="7" t="s">
        <v>10</v>
      </c>
      <c r="CL25" s="106">
        <v>784</v>
      </c>
      <c r="CM25" s="106">
        <v>784</v>
      </c>
      <c r="CN25" s="106">
        <v>784</v>
      </c>
      <c r="CO25" s="106">
        <v>784</v>
      </c>
      <c r="CP25" s="106">
        <v>784</v>
      </c>
      <c r="CQ25" s="106">
        <v>784</v>
      </c>
      <c r="CR25" s="106">
        <v>784</v>
      </c>
      <c r="CS25" s="106">
        <v>784</v>
      </c>
      <c r="CT25" s="106">
        <v>784</v>
      </c>
      <c r="CV25" s="15" t="s">
        <v>44</v>
      </c>
      <c r="CW25" s="7" t="s">
        <v>10</v>
      </c>
      <c r="CX25" s="106">
        <v>784</v>
      </c>
      <c r="CY25" s="106">
        <v>784</v>
      </c>
      <c r="CZ25" s="106">
        <v>784</v>
      </c>
      <c r="DA25" s="106">
        <v>784</v>
      </c>
      <c r="DB25" s="106">
        <v>784</v>
      </c>
      <c r="DC25" s="106">
        <v>784</v>
      </c>
      <c r="DD25" s="106">
        <v>784</v>
      </c>
      <c r="DE25" s="106">
        <v>784</v>
      </c>
      <c r="DF25" s="106">
        <v>784</v>
      </c>
      <c r="DH25" s="15" t="s">
        <v>44</v>
      </c>
      <c r="DI25" s="7" t="s">
        <v>10</v>
      </c>
      <c r="DJ25" s="106">
        <v>784</v>
      </c>
      <c r="DK25" s="106">
        <v>784</v>
      </c>
      <c r="DL25" s="106">
        <v>784</v>
      </c>
      <c r="DM25" s="106">
        <v>784</v>
      </c>
      <c r="DN25" s="106">
        <v>784</v>
      </c>
      <c r="DO25" s="106">
        <v>784</v>
      </c>
      <c r="DP25" s="106">
        <v>784</v>
      </c>
      <c r="DQ25" s="106">
        <v>784</v>
      </c>
      <c r="DR25" s="106">
        <v>784</v>
      </c>
      <c r="DT25" s="148"/>
      <c r="DU25" s="127"/>
      <c r="DV25" s="145"/>
      <c r="DW25" s="145"/>
      <c r="DX25" s="145"/>
      <c r="DY25" s="145"/>
      <c r="DZ25" s="145"/>
    </row>
    <row r="26" spans="4:130" ht="15.75">
      <c r="D26" s="44" t="s">
        <v>47</v>
      </c>
      <c r="E26" s="7" t="s">
        <v>48</v>
      </c>
      <c r="F26" s="107">
        <v>9.810954</v>
      </c>
      <c r="G26" s="107">
        <v>9.810954</v>
      </c>
      <c r="H26" s="107">
        <v>9.810954</v>
      </c>
      <c r="I26" s="107">
        <v>9.810954</v>
      </c>
      <c r="J26" s="107">
        <v>9.810954</v>
      </c>
      <c r="K26" s="107">
        <v>9.810954</v>
      </c>
      <c r="L26" s="107">
        <v>9.810954</v>
      </c>
      <c r="M26" s="107">
        <v>9.810954</v>
      </c>
      <c r="N26" s="107">
        <v>9.810954</v>
      </c>
      <c r="P26" s="44" t="s">
        <v>47</v>
      </c>
      <c r="Q26" s="7" t="s">
        <v>48</v>
      </c>
      <c r="R26" s="107">
        <v>9.810954</v>
      </c>
      <c r="S26" s="107">
        <v>9.810954</v>
      </c>
      <c r="T26" s="107">
        <v>9.810954</v>
      </c>
      <c r="U26" s="107">
        <v>9.810954</v>
      </c>
      <c r="V26" s="107">
        <v>9.810954</v>
      </c>
      <c r="W26" s="107">
        <v>9.810954</v>
      </c>
      <c r="X26" s="107">
        <v>9.810954</v>
      </c>
      <c r="Y26" s="107">
        <v>9.810954</v>
      </c>
      <c r="Z26" s="107">
        <v>9.810954</v>
      </c>
      <c r="AB26" s="44" t="s">
        <v>47</v>
      </c>
      <c r="AC26" s="7" t="s">
        <v>48</v>
      </c>
      <c r="AD26" s="107">
        <v>9.810954</v>
      </c>
      <c r="AE26" s="107">
        <v>9.810954</v>
      </c>
      <c r="AF26" s="107">
        <v>9.810954</v>
      </c>
      <c r="AG26" s="107">
        <v>9.810954</v>
      </c>
      <c r="AH26" s="107">
        <v>9.810954</v>
      </c>
      <c r="AI26" s="107">
        <v>9.810954</v>
      </c>
      <c r="AJ26" s="107">
        <v>9.810954</v>
      </c>
      <c r="AK26" s="107">
        <v>9.810954</v>
      </c>
      <c r="AL26" s="107">
        <v>9.810954</v>
      </c>
      <c r="AN26" s="44" t="s">
        <v>47</v>
      </c>
      <c r="AO26" s="7" t="s">
        <v>48</v>
      </c>
      <c r="AP26" s="107">
        <v>9.810954</v>
      </c>
      <c r="AQ26" s="107">
        <v>9.810954</v>
      </c>
      <c r="AR26" s="107">
        <v>9.810954</v>
      </c>
      <c r="AS26" s="107">
        <v>9.810954</v>
      </c>
      <c r="AT26" s="107">
        <v>9.810954</v>
      </c>
      <c r="AU26" s="107">
        <v>9.810954</v>
      </c>
      <c r="AV26" s="107">
        <v>9.810954</v>
      </c>
      <c r="AW26" s="107">
        <v>9.810954</v>
      </c>
      <c r="AX26" s="107">
        <v>9.810954</v>
      </c>
      <c r="AZ26" s="44" t="s">
        <v>47</v>
      </c>
      <c r="BA26" s="7" t="s">
        <v>48</v>
      </c>
      <c r="BB26" s="107">
        <v>9.810954</v>
      </c>
      <c r="BC26" s="107">
        <v>9.810954</v>
      </c>
      <c r="BD26" s="107">
        <v>9.810954</v>
      </c>
      <c r="BE26" s="107">
        <v>9.810954</v>
      </c>
      <c r="BF26" s="107">
        <v>9.810954</v>
      </c>
      <c r="BG26" s="107">
        <v>9.810954</v>
      </c>
      <c r="BH26" s="107">
        <v>9.810954</v>
      </c>
      <c r="BI26" s="107">
        <v>9.810954</v>
      </c>
      <c r="BJ26" s="107">
        <v>9.810954</v>
      </c>
      <c r="BL26" s="44" t="s">
        <v>47</v>
      </c>
      <c r="BM26" s="7" t="s">
        <v>48</v>
      </c>
      <c r="BN26" s="107">
        <v>9.810954</v>
      </c>
      <c r="BO26" s="107">
        <v>9.810954</v>
      </c>
      <c r="BP26" s="107">
        <v>9.810954</v>
      </c>
      <c r="BQ26" s="107">
        <v>9.810954</v>
      </c>
      <c r="BR26" s="107">
        <v>9.810954</v>
      </c>
      <c r="BS26" s="107">
        <v>9.810954</v>
      </c>
      <c r="BT26" s="107">
        <v>9.810954</v>
      </c>
      <c r="BU26" s="107">
        <v>9.810954</v>
      </c>
      <c r="BV26" s="107">
        <v>9.810954</v>
      </c>
      <c r="BX26" s="44" t="s">
        <v>47</v>
      </c>
      <c r="BY26" s="7" t="s">
        <v>48</v>
      </c>
      <c r="BZ26" s="107">
        <v>9.810954</v>
      </c>
      <c r="CA26" s="107">
        <v>9.810954</v>
      </c>
      <c r="CB26" s="107">
        <v>9.810954</v>
      </c>
      <c r="CC26" s="107">
        <v>9.810954</v>
      </c>
      <c r="CD26" s="107">
        <v>9.810954</v>
      </c>
      <c r="CE26" s="107">
        <v>9.810954</v>
      </c>
      <c r="CF26" s="107">
        <v>9.810954</v>
      </c>
      <c r="CG26" s="107">
        <v>9.810954</v>
      </c>
      <c r="CH26" s="107">
        <v>9.810954</v>
      </c>
      <c r="CJ26" s="44" t="s">
        <v>47</v>
      </c>
      <c r="CK26" s="7" t="s">
        <v>48</v>
      </c>
      <c r="CL26" s="107">
        <v>9.810954</v>
      </c>
      <c r="CM26" s="107">
        <v>9.810954</v>
      </c>
      <c r="CN26" s="107">
        <v>9.810954</v>
      </c>
      <c r="CO26" s="107">
        <v>9.810954</v>
      </c>
      <c r="CP26" s="107">
        <v>9.810954</v>
      </c>
      <c r="CQ26" s="107">
        <v>9.810954</v>
      </c>
      <c r="CR26" s="107">
        <v>9.810954</v>
      </c>
      <c r="CS26" s="107">
        <v>9.810954</v>
      </c>
      <c r="CT26" s="107">
        <v>9.810954</v>
      </c>
      <c r="CV26" s="44" t="s">
        <v>47</v>
      </c>
      <c r="CW26" s="7" t="s">
        <v>48</v>
      </c>
      <c r="CX26" s="107">
        <v>9.810954</v>
      </c>
      <c r="CY26" s="107">
        <v>9.810954</v>
      </c>
      <c r="CZ26" s="107">
        <v>9.810954</v>
      </c>
      <c r="DA26" s="107">
        <v>9.810954</v>
      </c>
      <c r="DB26" s="107">
        <v>9.810954</v>
      </c>
      <c r="DC26" s="107">
        <v>9.810954</v>
      </c>
      <c r="DD26" s="107">
        <v>9.810954</v>
      </c>
      <c r="DE26" s="107">
        <v>9.810954</v>
      </c>
      <c r="DF26" s="107">
        <v>9.810954</v>
      </c>
      <c r="DH26" s="44" t="s">
        <v>47</v>
      </c>
      <c r="DI26" s="7" t="s">
        <v>48</v>
      </c>
      <c r="DJ26" s="107">
        <v>9.810954</v>
      </c>
      <c r="DK26" s="107">
        <v>9.810954</v>
      </c>
      <c r="DL26" s="107">
        <v>9.810954</v>
      </c>
      <c r="DM26" s="107">
        <v>9.810954</v>
      </c>
      <c r="DN26" s="107">
        <v>9.810954</v>
      </c>
      <c r="DO26" s="107">
        <v>9.810954</v>
      </c>
      <c r="DP26" s="107">
        <v>9.810954</v>
      </c>
      <c r="DQ26" s="107">
        <v>9.810954</v>
      </c>
      <c r="DR26" s="107">
        <v>9.810954</v>
      </c>
      <c r="DT26" s="149"/>
      <c r="DU26" s="127"/>
      <c r="DV26" s="146"/>
      <c r="DW26" s="146"/>
      <c r="DX26" s="146"/>
      <c r="DY26" s="146"/>
      <c r="DZ26" s="146"/>
    </row>
    <row r="27" spans="4:130" ht="12.75">
      <c r="D27" s="15" t="s">
        <v>45</v>
      </c>
      <c r="E27" s="7" t="s">
        <v>16</v>
      </c>
      <c r="F27" s="102">
        <v>50</v>
      </c>
      <c r="G27" s="102">
        <v>50</v>
      </c>
      <c r="H27" s="102">
        <v>50</v>
      </c>
      <c r="I27" s="102">
        <v>50</v>
      </c>
      <c r="J27" s="102">
        <v>50</v>
      </c>
      <c r="K27" s="102">
        <v>50</v>
      </c>
      <c r="L27" s="102">
        <v>50</v>
      </c>
      <c r="M27" s="102">
        <v>50</v>
      </c>
      <c r="N27" s="102">
        <v>50</v>
      </c>
      <c r="P27" s="15" t="s">
        <v>45</v>
      </c>
      <c r="Q27" s="7" t="s">
        <v>16</v>
      </c>
      <c r="R27" s="102">
        <v>50</v>
      </c>
      <c r="S27" s="102">
        <v>50</v>
      </c>
      <c r="T27" s="102">
        <v>50</v>
      </c>
      <c r="U27" s="102">
        <v>50</v>
      </c>
      <c r="V27" s="102">
        <v>50</v>
      </c>
      <c r="W27" s="102">
        <v>50</v>
      </c>
      <c r="X27" s="102">
        <v>50</v>
      </c>
      <c r="Y27" s="102">
        <v>50</v>
      </c>
      <c r="Z27" s="102">
        <v>50</v>
      </c>
      <c r="AB27" s="15" t="s">
        <v>45</v>
      </c>
      <c r="AC27" s="7" t="s">
        <v>16</v>
      </c>
      <c r="AD27" s="102">
        <v>50</v>
      </c>
      <c r="AE27" s="102">
        <v>50</v>
      </c>
      <c r="AF27" s="102">
        <v>50</v>
      </c>
      <c r="AG27" s="102">
        <v>50</v>
      </c>
      <c r="AH27" s="102">
        <v>50</v>
      </c>
      <c r="AI27" s="102">
        <v>50</v>
      </c>
      <c r="AJ27" s="102">
        <v>50</v>
      </c>
      <c r="AK27" s="102">
        <v>50</v>
      </c>
      <c r="AL27" s="102">
        <v>50</v>
      </c>
      <c r="AN27" s="15" t="s">
        <v>45</v>
      </c>
      <c r="AO27" s="7" t="s">
        <v>16</v>
      </c>
      <c r="AP27" s="102">
        <v>50</v>
      </c>
      <c r="AQ27" s="102">
        <v>50</v>
      </c>
      <c r="AR27" s="102">
        <v>50</v>
      </c>
      <c r="AS27" s="102">
        <v>50</v>
      </c>
      <c r="AT27" s="102">
        <v>50</v>
      </c>
      <c r="AU27" s="102">
        <v>50</v>
      </c>
      <c r="AV27" s="102">
        <v>50</v>
      </c>
      <c r="AW27" s="102">
        <v>50</v>
      </c>
      <c r="AX27" s="102">
        <v>50</v>
      </c>
      <c r="AZ27" s="15" t="s">
        <v>45</v>
      </c>
      <c r="BA27" s="7" t="s">
        <v>16</v>
      </c>
      <c r="BB27" s="102">
        <v>50</v>
      </c>
      <c r="BC27" s="102">
        <v>50</v>
      </c>
      <c r="BD27" s="102">
        <v>50</v>
      </c>
      <c r="BE27" s="102">
        <v>50</v>
      </c>
      <c r="BF27" s="102">
        <v>50</v>
      </c>
      <c r="BG27" s="102">
        <v>50</v>
      </c>
      <c r="BH27" s="102">
        <v>50</v>
      </c>
      <c r="BI27" s="102">
        <v>50</v>
      </c>
      <c r="BJ27" s="102">
        <v>50</v>
      </c>
      <c r="BL27" s="15" t="s">
        <v>45</v>
      </c>
      <c r="BM27" s="7" t="s">
        <v>16</v>
      </c>
      <c r="BN27" s="102">
        <v>50</v>
      </c>
      <c r="BO27" s="102">
        <v>50</v>
      </c>
      <c r="BP27" s="102">
        <v>50</v>
      </c>
      <c r="BQ27" s="102">
        <v>50</v>
      </c>
      <c r="BR27" s="102">
        <v>50</v>
      </c>
      <c r="BS27" s="102">
        <v>50</v>
      </c>
      <c r="BT27" s="102">
        <v>50</v>
      </c>
      <c r="BU27" s="102">
        <v>50</v>
      </c>
      <c r="BV27" s="102">
        <v>50</v>
      </c>
      <c r="BX27" s="15" t="s">
        <v>45</v>
      </c>
      <c r="BY27" s="7" t="s">
        <v>16</v>
      </c>
      <c r="BZ27" s="102">
        <v>50</v>
      </c>
      <c r="CA27" s="102">
        <v>50</v>
      </c>
      <c r="CB27" s="102">
        <v>50</v>
      </c>
      <c r="CC27" s="102">
        <v>50</v>
      </c>
      <c r="CD27" s="102">
        <v>50</v>
      </c>
      <c r="CE27" s="102">
        <v>50</v>
      </c>
      <c r="CF27" s="102">
        <v>50</v>
      </c>
      <c r="CG27" s="102">
        <v>50</v>
      </c>
      <c r="CH27" s="102">
        <v>50</v>
      </c>
      <c r="CJ27" s="15" t="s">
        <v>45</v>
      </c>
      <c r="CK27" s="7" t="s">
        <v>16</v>
      </c>
      <c r="CL27" s="102">
        <v>50</v>
      </c>
      <c r="CM27" s="102">
        <v>50</v>
      </c>
      <c r="CN27" s="102">
        <v>50</v>
      </c>
      <c r="CO27" s="102">
        <v>50</v>
      </c>
      <c r="CP27" s="102">
        <v>50</v>
      </c>
      <c r="CQ27" s="102">
        <v>50</v>
      </c>
      <c r="CR27" s="102">
        <v>50</v>
      </c>
      <c r="CS27" s="102">
        <v>50</v>
      </c>
      <c r="CT27" s="102">
        <v>50</v>
      </c>
      <c r="CV27" s="15" t="s">
        <v>45</v>
      </c>
      <c r="CW27" s="7" t="s">
        <v>16</v>
      </c>
      <c r="CX27" s="102">
        <v>50</v>
      </c>
      <c r="CY27" s="102">
        <v>50</v>
      </c>
      <c r="CZ27" s="102">
        <v>50</v>
      </c>
      <c r="DA27" s="102">
        <v>50</v>
      </c>
      <c r="DB27" s="102">
        <v>50</v>
      </c>
      <c r="DC27" s="102">
        <v>50</v>
      </c>
      <c r="DD27" s="102">
        <v>50</v>
      </c>
      <c r="DE27" s="102">
        <v>50</v>
      </c>
      <c r="DF27" s="102">
        <v>50</v>
      </c>
      <c r="DH27" s="15" t="s">
        <v>45</v>
      </c>
      <c r="DI27" s="7" t="s">
        <v>16</v>
      </c>
      <c r="DJ27" s="102">
        <v>50</v>
      </c>
      <c r="DK27" s="102">
        <v>50</v>
      </c>
      <c r="DL27" s="102">
        <v>50</v>
      </c>
      <c r="DM27" s="102">
        <v>50</v>
      </c>
      <c r="DN27" s="102">
        <v>50</v>
      </c>
      <c r="DO27" s="102">
        <v>50</v>
      </c>
      <c r="DP27" s="102">
        <v>50</v>
      </c>
      <c r="DQ27" s="102">
        <v>50</v>
      </c>
      <c r="DR27" s="102">
        <v>50</v>
      </c>
      <c r="DT27" s="148"/>
      <c r="DU27" s="127"/>
      <c r="DV27" s="145"/>
      <c r="DW27" s="145"/>
      <c r="DX27" s="145"/>
      <c r="DY27" s="145"/>
      <c r="DZ27" s="145"/>
    </row>
    <row r="28" spans="4:130" ht="12.75">
      <c r="D28" s="14" t="s">
        <v>46</v>
      </c>
      <c r="E28" s="20"/>
      <c r="F28" s="78">
        <v>0.766044443118978</v>
      </c>
      <c r="G28" s="78">
        <v>0.766044443118978</v>
      </c>
      <c r="H28" s="78">
        <v>0.766044443118978</v>
      </c>
      <c r="I28" s="78">
        <v>0.766044443118978</v>
      </c>
      <c r="J28" s="78">
        <v>0.766044443118978</v>
      </c>
      <c r="K28" s="78">
        <v>0.766044443118978</v>
      </c>
      <c r="L28" s="78">
        <v>0.766044443118978</v>
      </c>
      <c r="M28" s="78">
        <v>0.766044443118978</v>
      </c>
      <c r="N28" s="78">
        <v>0.766044443118978</v>
      </c>
      <c r="P28" s="14" t="s">
        <v>46</v>
      </c>
      <c r="Q28" s="20"/>
      <c r="R28" s="78">
        <v>0.766044443118978</v>
      </c>
      <c r="S28" s="78">
        <v>0.766044443118978</v>
      </c>
      <c r="T28" s="78">
        <v>0.766044443118978</v>
      </c>
      <c r="U28" s="78">
        <v>0.766044443118978</v>
      </c>
      <c r="V28" s="78">
        <v>0.766044443118978</v>
      </c>
      <c r="W28" s="78">
        <v>0.766044443118978</v>
      </c>
      <c r="X28" s="78">
        <v>0.766044443118978</v>
      </c>
      <c r="Y28" s="78">
        <v>0.766044443118978</v>
      </c>
      <c r="Z28" s="78">
        <v>0.766044443118978</v>
      </c>
      <c r="AB28" s="14" t="s">
        <v>46</v>
      </c>
      <c r="AC28" s="20"/>
      <c r="AD28" s="78">
        <v>0.766044443118978</v>
      </c>
      <c r="AE28" s="78">
        <v>0.766044443118978</v>
      </c>
      <c r="AF28" s="78">
        <v>0.766044443118978</v>
      </c>
      <c r="AG28" s="78">
        <v>0.766044443118978</v>
      </c>
      <c r="AH28" s="78">
        <v>0.766044443118978</v>
      </c>
      <c r="AI28" s="78">
        <v>0.766044443118978</v>
      </c>
      <c r="AJ28" s="78">
        <v>0.766044443118978</v>
      </c>
      <c r="AK28" s="78">
        <v>0.766044443118978</v>
      </c>
      <c r="AL28" s="78">
        <v>0.766044443118978</v>
      </c>
      <c r="AN28" s="14" t="s">
        <v>46</v>
      </c>
      <c r="AO28" s="20"/>
      <c r="AP28" s="78">
        <v>0.766044443118978</v>
      </c>
      <c r="AQ28" s="78">
        <v>0.766044443118978</v>
      </c>
      <c r="AR28" s="78">
        <v>0.766044443118978</v>
      </c>
      <c r="AS28" s="78">
        <v>0.766044443118978</v>
      </c>
      <c r="AT28" s="78">
        <v>0.766044443118978</v>
      </c>
      <c r="AU28" s="78">
        <v>0.766044443118978</v>
      </c>
      <c r="AV28" s="78">
        <v>0.766044443118978</v>
      </c>
      <c r="AW28" s="78">
        <v>0.766044443118978</v>
      </c>
      <c r="AX28" s="78">
        <v>0.766044443118978</v>
      </c>
      <c r="AZ28" s="14" t="s">
        <v>46</v>
      </c>
      <c r="BA28" s="20"/>
      <c r="BB28" s="78">
        <v>0.766044443118978</v>
      </c>
      <c r="BC28" s="78">
        <v>0.766044443118978</v>
      </c>
      <c r="BD28" s="78">
        <v>0.766044443118978</v>
      </c>
      <c r="BE28" s="78">
        <v>0.766044443118978</v>
      </c>
      <c r="BF28" s="78">
        <v>0.766044443118978</v>
      </c>
      <c r="BG28" s="78">
        <v>0.766044443118978</v>
      </c>
      <c r="BH28" s="78">
        <v>0.766044443118978</v>
      </c>
      <c r="BI28" s="78">
        <v>0.766044443118978</v>
      </c>
      <c r="BJ28" s="78">
        <v>0.766044443118978</v>
      </c>
      <c r="BL28" s="14" t="s">
        <v>46</v>
      </c>
      <c r="BM28" s="20"/>
      <c r="BN28" s="78">
        <v>0.766044443118978</v>
      </c>
      <c r="BO28" s="78">
        <v>0.766044443118978</v>
      </c>
      <c r="BP28" s="78">
        <v>0.766044443118978</v>
      </c>
      <c r="BQ28" s="78">
        <v>0.766044443118978</v>
      </c>
      <c r="BR28" s="78">
        <v>0.766044443118978</v>
      </c>
      <c r="BS28" s="78">
        <v>0.766044443118978</v>
      </c>
      <c r="BT28" s="78">
        <v>0.766044443118978</v>
      </c>
      <c r="BU28" s="78">
        <v>0.766044443118978</v>
      </c>
      <c r="BV28" s="78">
        <v>0.766044443118978</v>
      </c>
      <c r="BX28" s="14" t="s">
        <v>46</v>
      </c>
      <c r="BY28" s="20"/>
      <c r="BZ28" s="78">
        <v>0.766044443118978</v>
      </c>
      <c r="CA28" s="78">
        <v>0.766044443118978</v>
      </c>
      <c r="CB28" s="78">
        <v>0.766044443118978</v>
      </c>
      <c r="CC28" s="78">
        <v>0.766044443118978</v>
      </c>
      <c r="CD28" s="78">
        <v>0.766044443118978</v>
      </c>
      <c r="CE28" s="78">
        <v>0.766044443118978</v>
      </c>
      <c r="CF28" s="78">
        <v>0.766044443118978</v>
      </c>
      <c r="CG28" s="78">
        <v>0.766044443118978</v>
      </c>
      <c r="CH28" s="78">
        <v>0.766044443118978</v>
      </c>
      <c r="CJ28" s="14" t="s">
        <v>46</v>
      </c>
      <c r="CK28" s="20"/>
      <c r="CL28" s="78">
        <v>0.766044443118978</v>
      </c>
      <c r="CM28" s="78">
        <v>0.766044443118978</v>
      </c>
      <c r="CN28" s="78">
        <v>0.766044443118978</v>
      </c>
      <c r="CO28" s="78">
        <v>0.766044443118978</v>
      </c>
      <c r="CP28" s="78">
        <v>0.766044443118978</v>
      </c>
      <c r="CQ28" s="78">
        <v>0.766044443118978</v>
      </c>
      <c r="CR28" s="78">
        <v>0.766044443118978</v>
      </c>
      <c r="CS28" s="78">
        <v>0.766044443118978</v>
      </c>
      <c r="CT28" s="78">
        <v>0.766044443118978</v>
      </c>
      <c r="CV28" s="14" t="s">
        <v>46</v>
      </c>
      <c r="CW28" s="20"/>
      <c r="CX28" s="78">
        <v>0.766044443118978</v>
      </c>
      <c r="CY28" s="78">
        <v>0.766044443118978</v>
      </c>
      <c r="CZ28" s="78">
        <v>0.766044443118978</v>
      </c>
      <c r="DA28" s="78">
        <v>0.766044443118978</v>
      </c>
      <c r="DB28" s="78">
        <v>0.766044443118978</v>
      </c>
      <c r="DC28" s="78">
        <v>0.766044443118978</v>
      </c>
      <c r="DD28" s="78">
        <v>0.766044443118978</v>
      </c>
      <c r="DE28" s="78">
        <v>0.766044443118978</v>
      </c>
      <c r="DF28" s="78">
        <v>0.766044443118978</v>
      </c>
      <c r="DH28" s="14" t="s">
        <v>46</v>
      </c>
      <c r="DI28" s="20"/>
      <c r="DJ28" s="78">
        <v>0.766044443118978</v>
      </c>
      <c r="DK28" s="78">
        <v>0.766044443118978</v>
      </c>
      <c r="DL28" s="78">
        <v>0.766044443118978</v>
      </c>
      <c r="DM28" s="78">
        <v>0.766044443118978</v>
      </c>
      <c r="DN28" s="78">
        <v>0.766044443118978</v>
      </c>
      <c r="DO28" s="78">
        <v>0.766044443118978</v>
      </c>
      <c r="DP28" s="78">
        <v>0.766044443118978</v>
      </c>
      <c r="DQ28" s="78">
        <v>0.766044443118978</v>
      </c>
      <c r="DR28" s="78">
        <v>0.766044443118978</v>
      </c>
      <c r="DT28" s="149"/>
      <c r="DU28" s="127"/>
      <c r="DV28" s="127"/>
      <c r="DW28" s="127"/>
      <c r="DX28" s="127"/>
      <c r="DY28" s="127"/>
      <c r="DZ28" s="127"/>
    </row>
    <row r="29" spans="4:130" ht="14.25">
      <c r="D29" s="14" t="s">
        <v>3</v>
      </c>
      <c r="E29" s="8" t="s">
        <v>14</v>
      </c>
      <c r="F29" s="108">
        <v>321.1080139374812</v>
      </c>
      <c r="G29" s="108">
        <v>321.1080139374812</v>
      </c>
      <c r="H29" s="108">
        <v>321.1080139374812</v>
      </c>
      <c r="I29" s="108">
        <v>321.1080139374812</v>
      </c>
      <c r="J29" s="108">
        <v>321.1080139374812</v>
      </c>
      <c r="K29" s="108">
        <v>321.1080139374812</v>
      </c>
      <c r="L29" s="108">
        <v>321.1080139374812</v>
      </c>
      <c r="M29" s="108">
        <v>321.1080139374812</v>
      </c>
      <c r="N29" s="108">
        <v>321.1080139374812</v>
      </c>
      <c r="P29" s="14" t="s">
        <v>3</v>
      </c>
      <c r="Q29" s="8" t="s">
        <v>14</v>
      </c>
      <c r="R29" s="108">
        <v>323.95629714420056</v>
      </c>
      <c r="S29" s="108">
        <v>323.95629714420056</v>
      </c>
      <c r="T29" s="108">
        <v>323.95629714420056</v>
      </c>
      <c r="U29" s="108">
        <v>323.95629714420056</v>
      </c>
      <c r="V29" s="108">
        <v>323.95629714420056</v>
      </c>
      <c r="W29" s="108">
        <v>323.95629714420056</v>
      </c>
      <c r="X29" s="108">
        <v>323.95629714420056</v>
      </c>
      <c r="Y29" s="108">
        <v>323.95629714420056</v>
      </c>
      <c r="Z29" s="108">
        <v>323.95629714420056</v>
      </c>
      <c r="AB29" s="14" t="s">
        <v>3</v>
      </c>
      <c r="AC29" s="8" t="s">
        <v>14</v>
      </c>
      <c r="AD29" s="108">
        <v>328.2177284546945</v>
      </c>
      <c r="AE29" s="108">
        <v>328.2177284546945</v>
      </c>
      <c r="AF29" s="108">
        <v>328.2177284546945</v>
      </c>
      <c r="AG29" s="108">
        <v>328.2177284546945</v>
      </c>
      <c r="AH29" s="108">
        <v>328.2177284546945</v>
      </c>
      <c r="AI29" s="108">
        <v>328.2177284546945</v>
      </c>
      <c r="AJ29" s="108">
        <v>328.2177284546945</v>
      </c>
      <c r="AK29" s="108">
        <v>328.2177284546945</v>
      </c>
      <c r="AL29" s="108">
        <v>328.2177284546945</v>
      </c>
      <c r="AN29" s="14" t="s">
        <v>3</v>
      </c>
      <c r="AO29" s="8" t="s">
        <v>14</v>
      </c>
      <c r="AP29" s="108">
        <v>321.1080139374812</v>
      </c>
      <c r="AQ29" s="108">
        <v>321.1080139374812</v>
      </c>
      <c r="AR29" s="108">
        <v>321.1080139374812</v>
      </c>
      <c r="AS29" s="108">
        <v>321.1080139374812</v>
      </c>
      <c r="AT29" s="108">
        <v>321.1080139374812</v>
      </c>
      <c r="AU29" s="108">
        <v>321.1080139374812</v>
      </c>
      <c r="AV29" s="108">
        <v>321.1080139374812</v>
      </c>
      <c r="AW29" s="108">
        <v>321.1080139374812</v>
      </c>
      <c r="AX29" s="108">
        <v>321.1080139374812</v>
      </c>
      <c r="AZ29" s="14" t="s">
        <v>3</v>
      </c>
      <c r="BA29" s="8" t="s">
        <v>14</v>
      </c>
      <c r="BB29" s="108">
        <v>323.95629714420056</v>
      </c>
      <c r="BC29" s="108">
        <v>323.95629714420056</v>
      </c>
      <c r="BD29" s="108">
        <v>323.95629714420056</v>
      </c>
      <c r="BE29" s="108">
        <v>323.95629714420056</v>
      </c>
      <c r="BF29" s="108">
        <v>323.95629714420056</v>
      </c>
      <c r="BG29" s="108">
        <v>323.95629714420056</v>
      </c>
      <c r="BH29" s="108">
        <v>323.95629714420056</v>
      </c>
      <c r="BI29" s="108">
        <v>323.95629714420056</v>
      </c>
      <c r="BJ29" s="108">
        <v>323.95629714420056</v>
      </c>
      <c r="BL29" s="14" t="s">
        <v>3</v>
      </c>
      <c r="BM29" s="8" t="s">
        <v>14</v>
      </c>
      <c r="BN29" s="108">
        <v>328.2177284546945</v>
      </c>
      <c r="BO29" s="108">
        <v>328.2177284546945</v>
      </c>
      <c r="BP29" s="108">
        <v>328.2177284546945</v>
      </c>
      <c r="BQ29" s="108">
        <v>328.2177284546945</v>
      </c>
      <c r="BR29" s="108">
        <v>328.2177284546945</v>
      </c>
      <c r="BS29" s="108">
        <v>328.2177284546945</v>
      </c>
      <c r="BT29" s="108">
        <v>328.2177284546945</v>
      </c>
      <c r="BU29" s="108">
        <v>328.2177284546945</v>
      </c>
      <c r="BV29" s="108">
        <v>328.2177284546945</v>
      </c>
      <c r="BX29" s="14" t="s">
        <v>3</v>
      </c>
      <c r="BY29" s="8" t="s">
        <v>14</v>
      </c>
      <c r="BZ29" s="108">
        <v>328.2177284546945</v>
      </c>
      <c r="CA29" s="108">
        <v>328.2177284546945</v>
      </c>
      <c r="CB29" s="108">
        <v>328.2177284546945</v>
      </c>
      <c r="CC29" s="108">
        <v>328.2177284546945</v>
      </c>
      <c r="CD29" s="108">
        <v>328.2177284546945</v>
      </c>
      <c r="CE29" s="108">
        <v>328.2177284546945</v>
      </c>
      <c r="CF29" s="108">
        <v>328.2177284546945</v>
      </c>
      <c r="CG29" s="108">
        <v>328.2177284546945</v>
      </c>
      <c r="CH29" s="108">
        <v>328.2177284546945</v>
      </c>
      <c r="CJ29" s="14" t="s">
        <v>3</v>
      </c>
      <c r="CK29" s="8" t="s">
        <v>14</v>
      </c>
      <c r="CL29" s="108">
        <v>323.2377546219003</v>
      </c>
      <c r="CM29" s="108">
        <v>323.2377546219003</v>
      </c>
      <c r="CN29" s="108">
        <v>323.2377546219003</v>
      </c>
      <c r="CO29" s="108">
        <v>323.2377546219003</v>
      </c>
      <c r="CP29" s="108">
        <v>323.2377546219003</v>
      </c>
      <c r="CQ29" s="108">
        <v>323.2377546219003</v>
      </c>
      <c r="CR29" s="108">
        <v>323.2377546219003</v>
      </c>
      <c r="CS29" s="108">
        <v>323.2377546219003</v>
      </c>
      <c r="CT29" s="108">
        <v>323.2377546219003</v>
      </c>
      <c r="CV29" s="14" t="s">
        <v>3</v>
      </c>
      <c r="CW29" s="8" t="s">
        <v>14</v>
      </c>
      <c r="CX29" s="108">
        <v>323.95629714420056</v>
      </c>
      <c r="CY29" s="108">
        <v>323.95629714420056</v>
      </c>
      <c r="CZ29" s="108">
        <v>323.95629714420056</v>
      </c>
      <c r="DA29" s="108">
        <v>323.95629714420056</v>
      </c>
      <c r="DB29" s="108">
        <v>323.95629714420056</v>
      </c>
      <c r="DC29" s="108">
        <v>323.95629714420056</v>
      </c>
      <c r="DD29" s="108">
        <v>323.95629714420056</v>
      </c>
      <c r="DE29" s="108">
        <v>323.95629714420056</v>
      </c>
      <c r="DF29" s="108">
        <v>323.95629714420056</v>
      </c>
      <c r="DH29" s="14" t="s">
        <v>3</v>
      </c>
      <c r="DI29" s="8" t="s">
        <v>14</v>
      </c>
      <c r="DJ29" s="108">
        <v>319.38269995845513</v>
      </c>
      <c r="DK29" s="108">
        <v>319.38269995845513</v>
      </c>
      <c r="DL29" s="108">
        <v>319.38269995845513</v>
      </c>
      <c r="DM29" s="108">
        <v>319.38269995845513</v>
      </c>
      <c r="DN29" s="108">
        <v>319.38269995845513</v>
      </c>
      <c r="DO29" s="108">
        <v>319.38269995845513</v>
      </c>
      <c r="DP29" s="108">
        <v>319.38269995845513</v>
      </c>
      <c r="DQ29" s="108">
        <v>319.38269995845513</v>
      </c>
      <c r="DR29" s="108">
        <v>319.38269995845513</v>
      </c>
      <c r="DT29" s="149"/>
      <c r="DU29" s="127"/>
      <c r="DV29" s="150"/>
      <c r="DW29" s="150"/>
      <c r="DX29" s="150"/>
      <c r="DY29" s="150"/>
      <c r="DZ29" s="150"/>
    </row>
    <row r="32" ht="12.75">
      <c r="B32" s="77" t="s">
        <v>146</v>
      </c>
    </row>
    <row r="33" spans="2:3" ht="12.75">
      <c r="B33" s="116"/>
      <c r="C33" s="77" t="s">
        <v>149</v>
      </c>
    </row>
    <row r="34" spans="2:3" ht="12.75">
      <c r="B34" s="117"/>
      <c r="C34" s="77" t="s">
        <v>150</v>
      </c>
    </row>
    <row r="35" spans="2:3" ht="12.75">
      <c r="B35" s="76"/>
      <c r="C35" s="77" t="s">
        <v>139</v>
      </c>
    </row>
    <row r="36" spans="2:3" ht="12.75">
      <c r="B36" s="78"/>
      <c r="C36" s="77" t="s">
        <v>140</v>
      </c>
    </row>
    <row r="37" spans="2:3" ht="12.75">
      <c r="B37" s="79"/>
      <c r="C37" s="77" t="s">
        <v>141</v>
      </c>
    </row>
    <row r="38" spans="2:3" ht="12.75">
      <c r="B38" s="95"/>
      <c r="C38" s="96" t="s">
        <v>142</v>
      </c>
    </row>
    <row r="39" spans="2:3" ht="12.75">
      <c r="B39" s="128"/>
      <c r="C39" s="77" t="s">
        <v>148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N35"/>
  <sheetViews>
    <sheetView zoomScalePageLayoutView="0" workbookViewId="0" topLeftCell="A1">
      <selection activeCell="X25" sqref="X25"/>
    </sheetView>
  </sheetViews>
  <sheetFormatPr defaultColWidth="11.421875" defaultRowHeight="12.75"/>
  <cols>
    <col min="7" max="7" width="11.421875" style="130" customWidth="1"/>
    <col min="57" max="57" width="11.421875" style="130" customWidth="1"/>
    <col min="69" max="69" width="11.421875" style="130" customWidth="1"/>
    <col min="81" max="81" width="11.421875" style="130" customWidth="1"/>
  </cols>
  <sheetData>
    <row r="1" spans="1:6" ht="12.75">
      <c r="A1" s="115" t="s">
        <v>217</v>
      </c>
      <c r="B1" s="114"/>
      <c r="C1" s="114"/>
      <c r="D1" s="114"/>
      <c r="E1" s="114"/>
      <c r="F1" s="114"/>
    </row>
    <row r="2" spans="1:84" ht="14.25">
      <c r="A2" s="115" t="s">
        <v>224</v>
      </c>
      <c r="B2" s="114"/>
      <c r="C2" s="114"/>
      <c r="D2" s="114"/>
      <c r="E2" s="114"/>
      <c r="F2" s="114"/>
      <c r="L2" s="77" t="s">
        <v>154</v>
      </c>
      <c r="X2" s="138" t="s">
        <v>166</v>
      </c>
      <c r="Y2" s="139" t="s">
        <v>156</v>
      </c>
      <c r="AJ2" s="140" t="s">
        <v>167</v>
      </c>
      <c r="AK2" s="141" t="s">
        <v>14</v>
      </c>
      <c r="AV2" s="142" t="s">
        <v>168</v>
      </c>
      <c r="BH2" s="142" t="s">
        <v>171</v>
      </c>
      <c r="BT2" s="142" t="s">
        <v>169</v>
      </c>
      <c r="CF2" s="142" t="s">
        <v>215</v>
      </c>
    </row>
    <row r="4" spans="8:92" ht="13.5" thickBot="1">
      <c r="H4" s="16" t="s">
        <v>5</v>
      </c>
      <c r="J4" s="18"/>
      <c r="K4" s="19" t="s">
        <v>6</v>
      </c>
      <c r="L4" s="111">
        <v>-15</v>
      </c>
      <c r="M4" s="111">
        <v>-10</v>
      </c>
      <c r="N4" s="111">
        <v>-5</v>
      </c>
      <c r="O4" s="111">
        <v>0</v>
      </c>
      <c r="P4" s="111">
        <v>5</v>
      </c>
      <c r="Q4" s="111">
        <v>10</v>
      </c>
      <c r="R4" s="111">
        <v>15</v>
      </c>
      <c r="S4" s="111">
        <v>20</v>
      </c>
      <c r="T4" s="111">
        <v>25</v>
      </c>
      <c r="V4" s="18"/>
      <c r="W4" s="19" t="s">
        <v>6</v>
      </c>
      <c r="X4" s="111">
        <v>-15</v>
      </c>
      <c r="Y4" s="111">
        <v>-10</v>
      </c>
      <c r="Z4" s="111">
        <v>-5</v>
      </c>
      <c r="AA4" s="111">
        <v>0</v>
      </c>
      <c r="AB4" s="111">
        <v>5</v>
      </c>
      <c r="AC4" s="111">
        <v>10</v>
      </c>
      <c r="AD4" s="111">
        <v>15</v>
      </c>
      <c r="AE4" s="111">
        <v>20</v>
      </c>
      <c r="AF4" s="111">
        <v>25</v>
      </c>
      <c r="AH4" s="18"/>
      <c r="AI4" s="19" t="s">
        <v>6</v>
      </c>
      <c r="AJ4" s="111">
        <v>-15</v>
      </c>
      <c r="AK4" s="111">
        <v>-10</v>
      </c>
      <c r="AL4" s="111">
        <v>-5</v>
      </c>
      <c r="AM4" s="111">
        <v>0</v>
      </c>
      <c r="AN4" s="111">
        <v>5</v>
      </c>
      <c r="AO4" s="111">
        <v>10</v>
      </c>
      <c r="AP4" s="111">
        <v>15</v>
      </c>
      <c r="AQ4" s="111">
        <v>20</v>
      </c>
      <c r="AR4" s="111">
        <v>25</v>
      </c>
      <c r="AT4" s="18"/>
      <c r="AU4" s="19" t="s">
        <v>6</v>
      </c>
      <c r="AV4" s="111">
        <v>-15</v>
      </c>
      <c r="AW4" s="111">
        <v>-10</v>
      </c>
      <c r="AX4" s="111">
        <v>-5</v>
      </c>
      <c r="AY4" s="111">
        <v>0</v>
      </c>
      <c r="AZ4" s="111">
        <v>5</v>
      </c>
      <c r="BA4" s="111">
        <v>10</v>
      </c>
      <c r="BB4" s="111">
        <v>15</v>
      </c>
      <c r="BC4" s="111">
        <v>20</v>
      </c>
      <c r="BD4" s="111">
        <v>25</v>
      </c>
      <c r="BE4" s="143"/>
      <c r="BF4" s="18"/>
      <c r="BG4" s="19" t="s">
        <v>6</v>
      </c>
      <c r="BH4" s="111">
        <v>-15</v>
      </c>
      <c r="BI4" s="111">
        <v>-10</v>
      </c>
      <c r="BJ4" s="111">
        <v>-5</v>
      </c>
      <c r="BK4" s="111">
        <v>0</v>
      </c>
      <c r="BL4" s="111">
        <v>5</v>
      </c>
      <c r="BM4" s="111">
        <v>10</v>
      </c>
      <c r="BN4" s="111">
        <v>15</v>
      </c>
      <c r="BO4" s="111">
        <v>20</v>
      </c>
      <c r="BP4" s="111">
        <v>25</v>
      </c>
      <c r="BQ4" s="143"/>
      <c r="BR4" s="18"/>
      <c r="BS4" s="19" t="s">
        <v>6</v>
      </c>
      <c r="BT4" s="111">
        <v>-15</v>
      </c>
      <c r="BU4" s="111">
        <v>-10</v>
      </c>
      <c r="BV4" s="111">
        <v>-5</v>
      </c>
      <c r="BW4" s="111">
        <v>0</v>
      </c>
      <c r="BX4" s="111">
        <v>5</v>
      </c>
      <c r="BY4" s="111">
        <v>10</v>
      </c>
      <c r="BZ4" s="111">
        <v>15</v>
      </c>
      <c r="CA4" s="111">
        <v>20</v>
      </c>
      <c r="CB4" s="111">
        <v>25</v>
      </c>
      <c r="CC4" s="143"/>
      <c r="CD4" s="18"/>
      <c r="CE4" s="19" t="s">
        <v>6</v>
      </c>
      <c r="CF4" s="111">
        <v>-15</v>
      </c>
      <c r="CG4" s="111">
        <v>-10</v>
      </c>
      <c r="CH4" s="111">
        <v>-5</v>
      </c>
      <c r="CI4" s="111">
        <v>0</v>
      </c>
      <c r="CJ4" s="111">
        <v>5</v>
      </c>
      <c r="CK4" s="111">
        <v>10</v>
      </c>
      <c r="CL4" s="111">
        <v>15</v>
      </c>
      <c r="CM4" s="111">
        <v>20</v>
      </c>
      <c r="CN4" s="111">
        <v>25</v>
      </c>
    </row>
    <row r="5" spans="8:92" ht="16.5" thickTop="1">
      <c r="H5" s="21">
        <v>0</v>
      </c>
      <c r="J5" s="10" t="s">
        <v>66</v>
      </c>
      <c r="K5" s="7"/>
      <c r="L5" s="109">
        <f>AVERAGE('M=10 cp-Datensätze'!F5,'M=10 cp-Datensätze'!R5,'M=10 cp-Datensätze'!AD5,'M=10 cp-Datensätze'!AP5,'M=10 cp-Datensätze'!BB5,'M=10 cp-Datensätze'!BN5,'M=10 cp-Datensätze'!BZ5,'M=10 cp-Datensätze'!CL5,'M=10 cp-Datensätze'!CX5,'M=10 cp-Datensätze'!DJ5)</f>
        <v>0.08363275074879044</v>
      </c>
      <c r="M5" s="109">
        <f>AVERAGE('M=10 cp-Datensätze'!G5,'M=10 cp-Datensätze'!S5,'M=10 cp-Datensätze'!AE5,'M=10 cp-Datensätze'!AQ5,'M=10 cp-Datensätze'!BC5,'M=10 cp-Datensätze'!BO5,'M=10 cp-Datensätze'!CA5,'M=10 cp-Datensätze'!CM5,'M=10 cp-Datensätze'!CY5,'M=10 cp-Datensätze'!DK5)</f>
        <v>-0.5564560544294388</v>
      </c>
      <c r="N5" s="109">
        <f>AVERAGE('M=10 cp-Datensätze'!H5,'M=10 cp-Datensätze'!T5,'M=10 cp-Datensätze'!AF5,'M=10 cp-Datensätze'!AR5,'M=10 cp-Datensätze'!BD5,'M=10 cp-Datensätze'!BP5,'M=10 cp-Datensätze'!CB5,'M=10 cp-Datensätze'!CN5,'M=10 cp-Datensätze'!CZ5,'M=10 cp-Datensätze'!DL5)</f>
        <v>0.48706657675949766</v>
      </c>
      <c r="O5" s="109">
        <f>AVERAGE('M=10 cp-Datensätze'!I5,'M=10 cp-Datensätze'!U5,'M=10 cp-Datensätze'!AG5,'M=10 cp-Datensätze'!AS5,'M=10 cp-Datensätze'!BE5,'M=10 cp-Datensätze'!BQ5,'M=10 cp-Datensätze'!CC5,'M=10 cp-Datensätze'!CO5,'M=10 cp-Datensätze'!DA5,'M=10 cp-Datensätze'!DM5)</f>
        <v>0.9817159778167296</v>
      </c>
      <c r="P5" s="109">
        <f>AVERAGE('M=10 cp-Datensätze'!J5,'M=10 cp-Datensätze'!V5,'M=10 cp-Datensätze'!AH5,'M=10 cp-Datensätze'!AT5,'M=10 cp-Datensätze'!BF5,'M=10 cp-Datensätze'!BR5,'M=10 cp-Datensätze'!CD5,'M=10 cp-Datensätze'!CP5,'M=10 cp-Datensätze'!DB5,'M=10 cp-Datensätze'!DN5)</f>
        <v>0.9925394284305937</v>
      </c>
      <c r="Q5" s="109">
        <f>AVERAGE('M=10 cp-Datensätze'!K5,'M=10 cp-Datensätze'!W5,'M=10 cp-Datensätze'!AI5,'M=10 cp-Datensätze'!AU5,'M=10 cp-Datensätze'!BG5,'M=10 cp-Datensätze'!BS5,'M=10 cp-Datensätze'!CE5,'M=10 cp-Datensätze'!CQ5,'M=10 cp-Datensätze'!DC5,'M=10 cp-Datensätze'!DO5)</f>
        <v>0.5090379144234897</v>
      </c>
      <c r="R5" s="109">
        <f>AVERAGE('M=10 cp-Datensätze'!L5,'M=10 cp-Datensätze'!X5,'M=10 cp-Datensätze'!AJ5,'M=10 cp-Datensätze'!AV5,'M=10 cp-Datensätze'!BH5,'M=10 cp-Datensätze'!BT5,'M=10 cp-Datensätze'!CF5,'M=10 cp-Datensätze'!CR5,'M=10 cp-Datensätze'!DD5,'M=10 cp-Datensätze'!DP5)</f>
        <v>-0.4762261482149096</v>
      </c>
      <c r="S5" s="109">
        <f>AVERAGE('M=10 cp-Datensätze'!M5,'M=10 cp-Datensätze'!Y5,'M=10 cp-Datensätze'!AK5,'M=10 cp-Datensätze'!AW5,'M=10 cp-Datensätze'!BI5,'M=10 cp-Datensätze'!BU5,'M=10 cp-Datensätze'!CG5,'M=10 cp-Datensätze'!CS5,'M=10 cp-Datensätze'!DE5,'M=10 cp-Datensätze'!DQ5)</f>
        <v>0.4363182123629909</v>
      </c>
      <c r="T5" s="109">
        <f>AVERAGE('M=10 cp-Datensätze'!N5,'M=10 cp-Datensätze'!Z5,'M=10 cp-Datensätze'!AL5,'M=10 cp-Datensätze'!AX5,'M=10 cp-Datensätze'!BJ5,'M=10 cp-Datensätze'!BV5,'M=10 cp-Datensätze'!CH5,'M=10 cp-Datensätze'!CT5,'M=10 cp-Datensätze'!DF5,'M=10 cp-Datensätze'!DR5)</f>
        <v>0.18179925515124626</v>
      </c>
      <c r="V5" s="10" t="s">
        <v>66</v>
      </c>
      <c r="W5" s="7"/>
      <c r="X5" s="137">
        <f>-L5/$F$6</f>
        <v>-0.00025801758497242606</v>
      </c>
      <c r="Y5" s="137">
        <f aca="true" t="shared" si="0" ref="Y5:AF5">-M5/$F$6</f>
        <v>0.0017167371158032271</v>
      </c>
      <c r="Z5" s="137">
        <f t="shared" si="0"/>
        <v>-0.0015026618248364853</v>
      </c>
      <c r="AA5" s="137">
        <f t="shared" si="0"/>
        <v>-0.003028717619081539</v>
      </c>
      <c r="AB5" s="137">
        <f t="shared" si="0"/>
        <v>-0.003062109329427715</v>
      </c>
      <c r="AC5" s="137">
        <f t="shared" si="0"/>
        <v>-0.001570446172857095</v>
      </c>
      <c r="AD5" s="137">
        <f t="shared" si="0"/>
        <v>0.001469217735432536</v>
      </c>
      <c r="AE5" s="137">
        <f t="shared" si="0"/>
        <v>-0.001346096719591795</v>
      </c>
      <c r="AF5" s="137">
        <f t="shared" si="0"/>
        <v>-0.0005608736331632481</v>
      </c>
      <c r="AH5" s="10" t="s">
        <v>66</v>
      </c>
      <c r="AI5" s="7"/>
      <c r="AJ5" s="109">
        <f>(0.01)*L5*$F$6+600*0.01/1000*AJ$25*AJ$26*AJ$28</f>
        <v>35.624592168607734</v>
      </c>
      <c r="AK5" s="109">
        <f aca="true" t="shared" si="1" ref="AK5:AR5">(0.01)*M5*$F$6+600*0.01/1000*AK$25*AK$26*AK$28</f>
        <v>33.5498348412619</v>
      </c>
      <c r="AL5" s="109">
        <f t="shared" si="1"/>
        <v>36.93226585363933</v>
      </c>
      <c r="AM5" s="109">
        <f t="shared" si="1"/>
        <v>38.53560192358506</v>
      </c>
      <c r="AN5" s="109">
        <f t="shared" si="1"/>
        <v>38.57068460787295</v>
      </c>
      <c r="AO5" s="109">
        <f t="shared" si="1"/>
        <v>37.003482837034724</v>
      </c>
      <c r="AP5" s="109">
        <f t="shared" si="1"/>
        <v>33.80988873447834</v>
      </c>
      <c r="AQ5" s="109">
        <f t="shared" si="1"/>
        <v>36.76777220833467</v>
      </c>
      <c r="AR5" s="109">
        <f t="shared" si="1"/>
        <v>35.94278500788449</v>
      </c>
      <c r="AT5" s="10" t="s">
        <v>66</v>
      </c>
      <c r="AU5" s="7"/>
      <c r="AV5" s="109">
        <f>STDEV('M=10 cp-Datensätze'!F5,'M=10 cp-Datensätze'!R5,'M=10 cp-Datensätze'!AD5,'M=10 cp-Datensätze'!AP5,'M=10 cp-Datensätze'!BB5,'M=10 cp-Datensätze'!BN5,'M=10 cp-Datensätze'!BZ5,'M=10 cp-Datensätze'!CL5,'M=10 cp-Datensätze'!CX5,'M=10 cp-Datensätze'!DJ5)*2/(10^0.5)</f>
        <v>0.011137316192171525</v>
      </c>
      <c r="AW5" s="109">
        <f>STDEV('M=10 cp-Datensätze'!G5,'M=10 cp-Datensätze'!S5,'M=10 cp-Datensätze'!AE5,'M=10 cp-Datensätze'!AQ5,'M=10 cp-Datensätze'!BC5,'M=10 cp-Datensätze'!BO5,'M=10 cp-Datensätze'!CA5,'M=10 cp-Datensätze'!CM5,'M=10 cp-Datensätze'!CY5,'M=10 cp-Datensätze'!DK5)*2/(10^0.5)</f>
        <v>0.030369551504703343</v>
      </c>
      <c r="AX5" s="109">
        <f>STDEV('M=10 cp-Datensätze'!H5,'M=10 cp-Datensätze'!T5,'M=10 cp-Datensätze'!AF5,'M=10 cp-Datensätze'!AR5,'M=10 cp-Datensätze'!BD5,'M=10 cp-Datensätze'!BP5,'M=10 cp-Datensätze'!CB5,'M=10 cp-Datensätze'!CN5,'M=10 cp-Datensätze'!CZ5,'M=10 cp-Datensätze'!DL5)*2/(10^0.5)</f>
        <v>0.02096996786497277</v>
      </c>
      <c r="AY5" s="109">
        <f>STDEV('M=10 cp-Datensätze'!I5,'M=10 cp-Datensätze'!U5,'M=10 cp-Datensätze'!AG5,'M=10 cp-Datensätze'!AS5,'M=10 cp-Datensätze'!BE5,'M=10 cp-Datensätze'!BQ5,'M=10 cp-Datensätze'!CC5,'M=10 cp-Datensätze'!CO5,'M=10 cp-Datensätze'!DA5,'M=10 cp-Datensätze'!DM5)*2/(10^0.5)</f>
        <v>0.006110589602827906</v>
      </c>
      <c r="AZ5" s="109">
        <f>STDEV('M=10 cp-Datensätze'!J5,'M=10 cp-Datensätze'!V5,'M=10 cp-Datensätze'!AH5,'M=10 cp-Datensätze'!AT5,'M=10 cp-Datensätze'!BF5,'M=10 cp-Datensätze'!BR5,'M=10 cp-Datensätze'!CD5,'M=10 cp-Datensätze'!CP5,'M=10 cp-Datensätze'!DB5,'M=10 cp-Datensätze'!DN5)*2/(10^0.5)</f>
        <v>0.014315164552801442</v>
      </c>
      <c r="BA5" s="109">
        <f>STDEV('M=10 cp-Datensätze'!K5,'M=10 cp-Datensätze'!W5,'M=10 cp-Datensätze'!AI5,'M=10 cp-Datensätze'!AU5,'M=10 cp-Datensätze'!BG5,'M=10 cp-Datensätze'!BS5,'M=10 cp-Datensätze'!CE5,'M=10 cp-Datensätze'!CQ5,'M=10 cp-Datensätze'!DC5,'M=10 cp-Datensätze'!DO5)*2/(10^0.5)</f>
        <v>0.0031684538681330137</v>
      </c>
      <c r="BB5" s="109">
        <f>STDEV('M=10 cp-Datensätze'!L5,'M=10 cp-Datensätze'!X5,'M=10 cp-Datensätze'!AJ5,'M=10 cp-Datensätze'!AV5,'M=10 cp-Datensätze'!BH5,'M=10 cp-Datensätze'!BT5,'M=10 cp-Datensätze'!CF5,'M=10 cp-Datensätze'!CR5,'M=10 cp-Datensätze'!DD5,'M=10 cp-Datensätze'!DP5)*2/(10^0.5)</f>
        <v>0.019391000718199013</v>
      </c>
      <c r="BC5" s="109">
        <f>STDEV('M=10 cp-Datensätze'!M5,'M=10 cp-Datensätze'!Y5,'M=10 cp-Datensätze'!AK5,'M=10 cp-Datensätze'!AW5,'M=10 cp-Datensätze'!BI5,'M=10 cp-Datensätze'!BU5,'M=10 cp-Datensätze'!CG5,'M=10 cp-Datensätze'!CS5,'M=10 cp-Datensätze'!DE5,'M=10 cp-Datensätze'!DQ5)*2/(10^0.5)</f>
        <v>0.002715817601256851</v>
      </c>
      <c r="BD5" s="109">
        <f>STDEV('M=10 cp-Datensätze'!N5,'M=10 cp-Datensätze'!Z5,'M=10 cp-Datensätze'!AL5,'M=10 cp-Datensätze'!AX5,'M=10 cp-Datensätze'!BJ5,'M=10 cp-Datensätze'!BV5,'M=10 cp-Datensätze'!CH5,'M=10 cp-Datensätze'!CT5,'M=10 cp-Datensätze'!DF5,'M=10 cp-Datensätze'!DR5)*2/(10^0.5)</f>
        <v>0.001131590667190357</v>
      </c>
      <c r="BE5" s="144"/>
      <c r="BF5" s="10" t="s">
        <v>66</v>
      </c>
      <c r="BG5" s="7"/>
      <c r="BH5" s="109">
        <f>(X5^2*$F$8^2+$F$9^2*AJ5^2)^0.5</f>
        <v>0.10991988492831557</v>
      </c>
      <c r="BI5" s="109">
        <f aca="true" t="shared" si="2" ref="BI5:BP5">(Y5^2*$F$8^2+$F$9^2*AK5^2)^0.5</f>
        <v>0.10413933128175026</v>
      </c>
      <c r="BJ5" s="109">
        <f t="shared" si="2"/>
        <v>0.11438234924916778</v>
      </c>
      <c r="BK5" s="109">
        <f t="shared" si="2"/>
        <v>0.12059778070787756</v>
      </c>
      <c r="BL5" s="109">
        <f t="shared" si="2"/>
        <v>0.1207420997304612</v>
      </c>
      <c r="BM5" s="109">
        <f t="shared" si="2"/>
        <v>0.11464179638729204</v>
      </c>
      <c r="BN5" s="109">
        <f t="shared" si="2"/>
        <v>0.10476884783857751</v>
      </c>
      <c r="BO5" s="109">
        <f t="shared" si="2"/>
        <v>0.11378934383833171</v>
      </c>
      <c r="BP5" s="109">
        <f t="shared" si="2"/>
        <v>0.11095135360863459</v>
      </c>
      <c r="BQ5" s="144"/>
      <c r="BR5" s="10" t="s">
        <v>66</v>
      </c>
      <c r="BS5" s="7"/>
      <c r="BT5" s="109">
        <f>(BH5^2+AV5^2)^0.5</f>
        <v>0.11048267246323536</v>
      </c>
      <c r="BU5" s="109">
        <f aca="true" t="shared" si="3" ref="BU5:CB5">(BI5^2+AW5^2)^0.5</f>
        <v>0.10847723253479026</v>
      </c>
      <c r="BV5" s="109">
        <f t="shared" si="3"/>
        <v>0.11628869838473807</v>
      </c>
      <c r="BW5" s="109">
        <f t="shared" si="3"/>
        <v>0.12075249072776724</v>
      </c>
      <c r="BX5" s="109">
        <f t="shared" si="3"/>
        <v>0.12158774026806494</v>
      </c>
      <c r="BY5" s="109">
        <f t="shared" si="3"/>
        <v>0.11468557267075842</v>
      </c>
      <c r="BZ5" s="109">
        <f t="shared" si="3"/>
        <v>0.10654821625102975</v>
      </c>
      <c r="CA5" s="109">
        <f t="shared" si="3"/>
        <v>0.11382174852110372</v>
      </c>
      <c r="CB5" s="109">
        <f t="shared" si="3"/>
        <v>0.11095712399402909</v>
      </c>
      <c r="CC5" s="144"/>
      <c r="CD5" s="10" t="s">
        <v>66</v>
      </c>
      <c r="CE5" s="7"/>
      <c r="CF5" s="109">
        <f>ABS(BT5/L5)*100</f>
        <v>132.1045541059562</v>
      </c>
      <c r="CG5" s="109">
        <f aca="true" t="shared" si="4" ref="CG5:CN5">ABS(BU5/M5)*100</f>
        <v>19.494303579106028</v>
      </c>
      <c r="CH5" s="109">
        <f t="shared" si="4"/>
        <v>23.875318885237075</v>
      </c>
      <c r="CI5" s="109">
        <f t="shared" si="4"/>
        <v>12.300145200479742</v>
      </c>
      <c r="CJ5" s="109">
        <f t="shared" si="4"/>
        <v>12.250167276510098</v>
      </c>
      <c r="CK5" s="109">
        <f t="shared" si="4"/>
        <v>22.529868487427983</v>
      </c>
      <c r="CL5" s="109">
        <f t="shared" si="4"/>
        <v>22.373449389626344</v>
      </c>
      <c r="CM5" s="109">
        <f t="shared" si="4"/>
        <v>26.086866258612822</v>
      </c>
      <c r="CN5" s="109">
        <f t="shared" si="4"/>
        <v>61.032771504877346</v>
      </c>
    </row>
    <row r="6" spans="4:92" ht="15.75">
      <c r="D6" s="49" t="s">
        <v>3</v>
      </c>
      <c r="E6" s="50" t="s">
        <v>14</v>
      </c>
      <c r="F6" s="134">
        <f>U_Re!C12</f>
        <v>324.13585592520036</v>
      </c>
      <c r="G6" s="135"/>
      <c r="H6" s="22">
        <v>4</v>
      </c>
      <c r="J6" s="11" t="s">
        <v>85</v>
      </c>
      <c r="K6" s="8"/>
      <c r="L6" s="109">
        <f>AVERAGE('M=10 cp-Datensätze'!F6,'M=10 cp-Datensätze'!R6,'M=10 cp-Datensätze'!AD6,'M=10 cp-Datensätze'!AP6,'M=10 cp-Datensätze'!BB6,'M=10 cp-Datensätze'!BN6,'M=10 cp-Datensätze'!BZ6,'M=10 cp-Datensätze'!CL6,'M=10 cp-Datensätze'!CX6,'M=10 cp-Datensätze'!DJ6)</f>
        <v>0.9234574092661927</v>
      </c>
      <c r="M6" s="109">
        <f>AVERAGE('M=10 cp-Datensätze'!G6,'M=10 cp-Datensätze'!S6,'M=10 cp-Datensätze'!AE6,'M=10 cp-Datensätze'!AQ6,'M=10 cp-Datensätze'!BC6,'M=10 cp-Datensätze'!BO6,'M=10 cp-Datensätze'!CA6,'M=10 cp-Datensätze'!CM6,'M=10 cp-Datensätze'!CY6,'M=10 cp-Datensätze'!DK6)</f>
        <v>0.8980832270679393</v>
      </c>
      <c r="N6" s="109">
        <f>AVERAGE('M=10 cp-Datensätze'!H6,'M=10 cp-Datensätze'!T6,'M=10 cp-Datensätze'!AF6,'M=10 cp-Datensätze'!AR6,'M=10 cp-Datensätze'!BD6,'M=10 cp-Datensätze'!BP6,'M=10 cp-Datensätze'!CB6,'M=10 cp-Datensätze'!CN6,'M=10 cp-Datensätze'!CZ6,'M=10 cp-Datensätze'!DL6)</f>
        <v>0.5563834342857346</v>
      </c>
      <c r="O6" s="109">
        <f>AVERAGE('M=10 cp-Datensätze'!I6,'M=10 cp-Datensätze'!U6,'M=10 cp-Datensätze'!AG6,'M=10 cp-Datensätze'!AS6,'M=10 cp-Datensätze'!BE6,'M=10 cp-Datensätze'!BQ6,'M=10 cp-Datensätze'!CC6,'M=10 cp-Datensätze'!CO6,'M=10 cp-Datensätze'!DA6,'M=10 cp-Datensätze'!DM6)</f>
        <v>0</v>
      </c>
      <c r="P6" s="109">
        <f>AVERAGE('M=10 cp-Datensätze'!J6,'M=10 cp-Datensätze'!V6,'M=10 cp-Datensätze'!AH6,'M=10 cp-Datensätze'!AT6,'M=10 cp-Datensätze'!BF6,'M=10 cp-Datensätze'!BR6,'M=10 cp-Datensätze'!CD6,'M=10 cp-Datensätze'!CP6,'M=10 cp-Datensätze'!DB6,'M=10 cp-Datensätze'!DN6)</f>
        <v>-0.6544773185444863</v>
      </c>
      <c r="Q6" s="109">
        <f>AVERAGE('M=10 cp-Datensätze'!K6,'M=10 cp-Datensätze'!W6,'M=10 cp-Datensätze'!AI6,'M=10 cp-Datensätze'!AU6,'M=10 cp-Datensätze'!BG6,'M=10 cp-Datensätze'!BS6,'M=10 cp-Datensätze'!CE6,'M=10 cp-Datensätze'!CQ6,'M=10 cp-Datensätze'!DC6,'M=10 cp-Datensätze'!DO6)</f>
        <v>-1.588847776498971</v>
      </c>
      <c r="R6" s="109">
        <f>AVERAGE('M=10 cp-Datensätze'!L6,'M=10 cp-Datensätze'!X6,'M=10 cp-Datensätze'!AJ6,'M=10 cp-Datensätze'!AV6,'M=10 cp-Datensätze'!BH6,'M=10 cp-Datensätze'!BT6,'M=10 cp-Datensätze'!CF6,'M=10 cp-Datensätze'!CR6,'M=10 cp-Datensätze'!DD6,'M=10 cp-Datensätze'!DP6)</f>
        <v>-2.4646182515359305</v>
      </c>
      <c r="S6" s="109">
        <f>AVERAGE('M=10 cp-Datensätze'!M6,'M=10 cp-Datensätze'!Y6,'M=10 cp-Datensätze'!AK6,'M=10 cp-Datensätze'!AW6,'M=10 cp-Datensätze'!BI6,'M=10 cp-Datensätze'!BU6,'M=10 cp-Datensätze'!CG6,'M=10 cp-Datensätze'!CS6,'M=10 cp-Datensätze'!DE6,'M=10 cp-Datensätze'!DQ6)</f>
        <v>-0.3563231445102979</v>
      </c>
      <c r="T6" s="109">
        <f>AVERAGE('M=10 cp-Datensätze'!N6,'M=10 cp-Datensätze'!Z6,'M=10 cp-Datensätze'!AL6,'M=10 cp-Datensätze'!AX6,'M=10 cp-Datensätze'!BJ6,'M=10 cp-Datensätze'!BV6,'M=10 cp-Datensätze'!CH6,'M=10 cp-Datensätze'!CT6,'M=10 cp-Datensätze'!DF6,'M=10 cp-Datensätze'!DR6)</f>
        <v>-0.32723865927224316</v>
      </c>
      <c r="V6" s="11" t="s">
        <v>85</v>
      </c>
      <c r="W6" s="8"/>
      <c r="X6" s="137">
        <f aca="true" t="shared" si="5" ref="X6:X24">-L6/$F$6</f>
        <v>-0.0028489825867314585</v>
      </c>
      <c r="Y6" s="137">
        <f aca="true" t="shared" si="6" ref="Y6:Y24">-M6/$F$6</f>
        <v>-0.0027707000341091136</v>
      </c>
      <c r="Z6" s="137">
        <f aca="true" t="shared" si="7" ref="Z6:Z24">-N6/$F$6</f>
        <v>-0.0017165130735000485</v>
      </c>
      <c r="AA6" s="137">
        <f aca="true" t="shared" si="8" ref="AA6:AA24">-O6/$F$6</f>
        <v>0</v>
      </c>
      <c r="AB6" s="137">
        <f aca="true" t="shared" si="9" ref="AB6:AB24">-P6/$F$6</f>
        <v>0.0020191450793876926</v>
      </c>
      <c r="AC6" s="137">
        <f aca="true" t="shared" si="10" ref="AC6:AC24">-Q6/$F$6</f>
        <v>0.004901795797826278</v>
      </c>
      <c r="AD6" s="137">
        <f aca="true" t="shared" si="11" ref="AD6:AD24">-R6/$F$6</f>
        <v>0.0076036581775287505</v>
      </c>
      <c r="AE6" s="137">
        <f aca="true" t="shared" si="12" ref="AE6:AE24">-S6/$F$6</f>
        <v>0.0010993018451884117</v>
      </c>
      <c r="AF6" s="137">
        <f aca="true" t="shared" si="13" ref="AF6:AF24">-T6/$F$6</f>
        <v>0.0010095725396938463</v>
      </c>
      <c r="AH6" s="11" t="s">
        <v>85</v>
      </c>
      <c r="AI6" s="8"/>
      <c r="AJ6" s="109">
        <f aca="true" t="shared" si="14" ref="AJ6:AJ24">(0.01)*L6*$F$6+600*0.01/1000*AJ$25*AJ$26*AJ$28</f>
        <v>38.346765013764006</v>
      </c>
      <c r="AK6" s="109">
        <f aca="true" t="shared" si="15" ref="AK6:AK24">(0.01)*M6*$F$6+600*0.01/1000*AK$25*AK$26*AK$28</f>
        <v>38.264518191111684</v>
      </c>
      <c r="AL6" s="109">
        <f aca="true" t="shared" si="16" ref="AL6:AL24">(0.01)*N6*$F$6+600*0.01/1000*AL$25*AL$26*AL$28</f>
        <v>37.15694664308245</v>
      </c>
      <c r="AM6" s="109">
        <f aca="true" t="shared" si="17" ref="AM6:AM24">(0.01)*O6*$F$6+600*0.01/1000*AM$25*AM$26*AM$28</f>
        <v>35.353508436134355</v>
      </c>
      <c r="AN6" s="109">
        <f aca="true" t="shared" si="18" ref="AN6:AN24">(0.01)*P6*$F$6+600*0.01/1000*AN$25*AN$26*AN$28</f>
        <v>33.23211277783388</v>
      </c>
      <c r="AO6" s="109">
        <f aca="true" t="shared" si="19" ref="AO6:AO24">(0.01)*Q6*$F$6+600*0.01/1000*AO$25*AO$26*AO$28</f>
        <v>30.2034830964309</v>
      </c>
      <c r="AP6" s="109">
        <f aca="true" t="shared" si="20" ref="AP6:AP24">(0.01)*R6*$F$6+600*0.01/1000*AP$25*AP$26*AP$28</f>
        <v>27.36479697122966</v>
      </c>
      <c r="AQ6" s="109">
        <f aca="true" t="shared" si="21" ref="AQ6:AQ24">(0.01)*S6*$F$6+600*0.01/1000*AQ$25*AQ$26*AQ$28</f>
        <v>34.198537361816314</v>
      </c>
      <c r="AR6" s="109">
        <f aca="true" t="shared" si="22" ref="AR6:AR24">(0.01)*T6*$F$6+600*0.01/1000*AR$25*AR$26*AR$28</f>
        <v>34.29281060698412</v>
      </c>
      <c r="AT6" s="11" t="s">
        <v>85</v>
      </c>
      <c r="AU6" s="8"/>
      <c r="AV6" s="109">
        <f>STDEV('M=10 cp-Datensätze'!F6,'M=10 cp-Datensätze'!R6,'M=10 cp-Datensätze'!AD6,'M=10 cp-Datensätze'!AP6,'M=10 cp-Datensätze'!BB6,'M=10 cp-Datensätze'!BN6,'M=10 cp-Datensätze'!BZ6,'M=10 cp-Datensätze'!CL6,'M=10 cp-Datensätze'!CX6,'M=10 cp-Datensätze'!DJ6)*2/(10^0.5)</f>
        <v>0.010323708652882421</v>
      </c>
      <c r="AW6" s="109">
        <f>STDEV('M=10 cp-Datensätze'!G6,'M=10 cp-Datensätze'!S6,'M=10 cp-Datensätze'!AE6,'M=10 cp-Datensätze'!AQ6,'M=10 cp-Datensätze'!BC6,'M=10 cp-Datensätze'!BO6,'M=10 cp-Datensätze'!CA6,'M=10 cp-Datensätze'!CM6,'M=10 cp-Datensätze'!CY6,'M=10 cp-Datensätze'!DK6)*2/(10^0.5)</f>
        <v>0.012304496117083438</v>
      </c>
      <c r="AX6" s="109">
        <f>STDEV('M=10 cp-Datensätze'!H6,'M=10 cp-Datensätze'!T6,'M=10 cp-Datensätze'!AF6,'M=10 cp-Datensätze'!AR6,'M=10 cp-Datensätze'!BD6,'M=10 cp-Datensätze'!BP6,'M=10 cp-Datensätze'!CB6,'M=10 cp-Datensätze'!CN6,'M=10 cp-Datensätze'!CZ6,'M=10 cp-Datensätze'!DL6)*2/(10^0.5)</f>
        <v>0.013216531041297176</v>
      </c>
      <c r="AY6" s="109">
        <f>STDEV('M=10 cp-Datensätze'!I6,'M=10 cp-Datensätze'!U6,'M=10 cp-Datensätze'!AG6,'M=10 cp-Datensätze'!AS6,'M=10 cp-Datensätze'!BE6,'M=10 cp-Datensätze'!BQ6,'M=10 cp-Datensätze'!CC6,'M=10 cp-Datensätze'!CO6,'M=10 cp-Datensätze'!DA6,'M=10 cp-Datensätze'!DM6)*2/(10^0.5)</f>
        <v>0</v>
      </c>
      <c r="AZ6" s="109">
        <f>STDEV('M=10 cp-Datensätze'!J6,'M=10 cp-Datensätze'!V6,'M=10 cp-Datensätze'!AH6,'M=10 cp-Datensätze'!AT6,'M=10 cp-Datensätze'!BF6,'M=10 cp-Datensätze'!BR6,'M=10 cp-Datensätze'!CD6,'M=10 cp-Datensätze'!CP6,'M=10 cp-Datensätze'!DB6,'M=10 cp-Datensätze'!DN6)*2/(10^0.5)</f>
        <v>0.004073726401885257</v>
      </c>
      <c r="BA6" s="109">
        <f>STDEV('M=10 cp-Datensätze'!K6,'M=10 cp-Datensätze'!W6,'M=10 cp-Datensätze'!AI6,'M=10 cp-Datensätze'!AU6,'M=10 cp-Datensätze'!BG6,'M=10 cp-Datensätze'!BS6,'M=10 cp-Datensätze'!CE6,'M=10 cp-Datensätze'!CQ6,'M=10 cp-Datensätze'!DC6,'M=10 cp-Datensätze'!DO6)*2/(10^0.5)</f>
        <v>0.010623746047745627</v>
      </c>
      <c r="BB6" s="109">
        <f>STDEV('M=10 cp-Datensätze'!L6,'M=10 cp-Datensätze'!X6,'M=10 cp-Datensätze'!AJ6,'M=10 cp-Datensätze'!AV6,'M=10 cp-Datensätze'!BH6,'M=10 cp-Datensätze'!BT6,'M=10 cp-Datensätze'!CF6,'M=10 cp-Datensätze'!CR6,'M=10 cp-Datensätze'!DD6,'M=10 cp-Datensätze'!DP6)*2/(10^0.5)</f>
        <v>0.07660645049027923</v>
      </c>
      <c r="BC6" s="109">
        <f>STDEV('M=10 cp-Datensätze'!M6,'M=10 cp-Datensätze'!Y6,'M=10 cp-Datensätze'!AK6,'M=10 cp-Datensätze'!AW6,'M=10 cp-Datensätze'!BI6,'M=10 cp-Datensätze'!BU6,'M=10 cp-Datensätze'!CG6,'M=10 cp-Datensätze'!CS6,'M=10 cp-Datensätze'!DE6,'M=10 cp-Datensätze'!DQ6)*2/(10^0.5)</f>
        <v>0.00990573018129458</v>
      </c>
      <c r="BD6" s="109">
        <f>STDEV('M=10 cp-Datensätze'!N6,'M=10 cp-Datensätze'!Z6,'M=10 cp-Datensätze'!AL6,'M=10 cp-Datensätze'!AX6,'M=10 cp-Datensätze'!BJ6,'M=10 cp-Datensätze'!BV6,'M=10 cp-Datensätze'!CH6,'M=10 cp-Datensätze'!CT6,'M=10 cp-Datensätze'!DF6,'M=10 cp-Datensätze'!DR6)*2/(10^0.5)</f>
        <v>0.0020368632009426283</v>
      </c>
      <c r="BE6" s="144"/>
      <c r="BF6" s="11" t="s">
        <v>85</v>
      </c>
      <c r="BG6" s="8"/>
      <c r="BH6" s="109">
        <f aca="true" t="shared" si="23" ref="BH6:BH24">(X6^2*$F$8^2+$F$9^2*AJ6^2)^0.5</f>
        <v>0.11982679761423075</v>
      </c>
      <c r="BI6" s="109">
        <f aca="true" t="shared" si="24" ref="BI6:BI24">(Y6^2*$F$8^2+$F$9^2*AK6^2)^0.5</f>
        <v>0.11949410764162141</v>
      </c>
      <c r="BJ6" s="109">
        <f aca="true" t="shared" si="25" ref="BJ6:BJ24">(Z6^2*$F$8^2+$F$9^2*AL6^2)^0.5</f>
        <v>0.11520636561316171</v>
      </c>
      <c r="BK6" s="109">
        <f aca="true" t="shared" si="26" ref="BK6:BK24">(AA6^2*$F$8^2+$F$9^2*AM6^2)^0.5</f>
        <v>0.10907003279604079</v>
      </c>
      <c r="BL6" s="109">
        <f aca="true" t="shared" si="27" ref="BL6:BL24">(AB6^2*$F$8^2+$F$9^2*AN6^2)^0.5</f>
        <v>0.10340938080052654</v>
      </c>
      <c r="BM6" s="109">
        <f aca="true" t="shared" si="28" ref="BM6:BM24">(AC6^2*$F$8^2+$F$9^2*AO6^2)^0.5</f>
        <v>0.09877167541190471</v>
      </c>
      <c r="BN6" s="109">
        <f aca="true" t="shared" si="29" ref="BN6:BN24">(AD6^2*$F$8^2+$F$9^2*AP6^2)^0.5</f>
        <v>0.09853607100461223</v>
      </c>
      <c r="BO6" s="109">
        <f aca="true" t="shared" si="30" ref="BO6:BO24">(AE6^2*$F$8^2+$F$9^2*AQ6^2)^0.5</f>
        <v>0.10576225033884046</v>
      </c>
      <c r="BP6" s="109">
        <f aca="true" t="shared" si="31" ref="BP6:BP24">(AF6^2*$F$8^2+$F$9^2*AR6^2)^0.5</f>
        <v>0.10601254518685313</v>
      </c>
      <c r="BQ6" s="144"/>
      <c r="BR6" s="11" t="s">
        <v>85</v>
      </c>
      <c r="BS6" s="8"/>
      <c r="BT6" s="109">
        <f aca="true" t="shared" si="32" ref="BT6:BT24">(BH6^2+AV6^2)^0.5</f>
        <v>0.12027069629311796</v>
      </c>
      <c r="BU6" s="109">
        <f aca="true" t="shared" si="33" ref="BU6:BU24">(BI6^2+AW6^2)^0.5</f>
        <v>0.12012594384962277</v>
      </c>
      <c r="BV6" s="109">
        <f aca="true" t="shared" si="34" ref="BV6:BV24">(BJ6^2+AX6^2)^0.5</f>
        <v>0.11596199105982555</v>
      </c>
      <c r="BW6" s="109">
        <f aca="true" t="shared" si="35" ref="BW6:BW24">(BK6^2+AY6^2)^0.5</f>
        <v>0.10907003279604079</v>
      </c>
      <c r="BX6" s="109">
        <f aca="true" t="shared" si="36" ref="BX6:BX24">(BL6^2+AZ6^2)^0.5</f>
        <v>0.10348959022213647</v>
      </c>
      <c r="BY6" s="109">
        <f aca="true" t="shared" si="37" ref="BY6:BY24">(BM6^2+BA6^2)^0.5</f>
        <v>0.09934137025309069</v>
      </c>
      <c r="BZ6" s="109">
        <f aca="true" t="shared" si="38" ref="BZ6:BZ24">(BN6^2+BB6^2)^0.5</f>
        <v>0.12481148002385672</v>
      </c>
      <c r="CA6" s="109">
        <f aca="true" t="shared" si="39" ref="CA6:CA24">(BO6^2+BC6^2)^0.5</f>
        <v>0.1062251245570471</v>
      </c>
      <c r="CB6" s="109">
        <f aca="true" t="shared" si="40" ref="CB6:CB24">(BP6^2+BD6^2)^0.5</f>
        <v>0.10603211093199046</v>
      </c>
      <c r="CC6" s="144"/>
      <c r="CD6" s="11" t="s">
        <v>85</v>
      </c>
      <c r="CE6" s="8"/>
      <c r="CF6" s="109">
        <f aca="true" t="shared" si="41" ref="CF6:CF24">ABS(BT6/L6)*100</f>
        <v>13.023957042987908</v>
      </c>
      <c r="CG6" s="109">
        <f aca="true" t="shared" si="42" ref="CG6:CG24">ABS(BU6/M6)*100</f>
        <v>13.375814203969687</v>
      </c>
      <c r="CH6" s="109">
        <f aca="true" t="shared" si="43" ref="CH6:CH24">ABS(BV6/N6)*100</f>
        <v>20.84209987464732</v>
      </c>
      <c r="CI6" s="109" t="e">
        <f aca="true" t="shared" si="44" ref="CI6:CI24">ABS(BW6/O6)*100</f>
        <v>#DIV/0!</v>
      </c>
      <c r="CJ6" s="109">
        <f aca="true" t="shared" si="45" ref="CJ6:CJ24">ABS(BX6/P6)*100</f>
        <v>15.812555651629056</v>
      </c>
      <c r="CK6" s="109">
        <f aca="true" t="shared" si="46" ref="CK6:CK24">ABS(BY6/Q6)*100</f>
        <v>6.252415852699847</v>
      </c>
      <c r="CL6" s="109">
        <f aca="true" t="shared" si="47" ref="CL6:CL24">ABS(BZ6/R6)*100</f>
        <v>5.064130314951421</v>
      </c>
      <c r="CM6" s="109">
        <f aca="true" t="shared" si="48" ref="CM6:CM24">ABS(CA6/S6)*100</f>
        <v>29.81145799637417</v>
      </c>
      <c r="CN6" s="109">
        <f aca="true" t="shared" si="49" ref="CN6:CN24">ABS(CB6/T6)*100</f>
        <v>32.402073510446094</v>
      </c>
    </row>
    <row r="7" spans="4:92" ht="15.75">
      <c r="D7" s="56" t="s">
        <v>155</v>
      </c>
      <c r="E7" s="50" t="s">
        <v>156</v>
      </c>
      <c r="F7" s="92" t="s">
        <v>163</v>
      </c>
      <c r="G7" s="136"/>
      <c r="H7" s="22">
        <v>11</v>
      </c>
      <c r="J7" s="11" t="s">
        <v>86</v>
      </c>
      <c r="K7" s="8"/>
      <c r="L7" s="109">
        <f>AVERAGE('M=10 cp-Datensätze'!F7,'M=10 cp-Datensätze'!R7,'M=10 cp-Datensätze'!AD7,'M=10 cp-Datensätze'!AP7,'M=10 cp-Datensätze'!BB7,'M=10 cp-Datensätze'!BN7,'M=10 cp-Datensätze'!BZ7,'M=10 cp-Datensätze'!CL7,'M=10 cp-Datensätze'!CX7,'M=10 cp-Datensätze'!DJ7)</f>
        <v>0.5453977654537386</v>
      </c>
      <c r="M7" s="109">
        <f>AVERAGE('M=10 cp-Datensätze'!G7,'M=10 cp-Datensätze'!S7,'M=10 cp-Datensätze'!AE7,'M=10 cp-Datensätze'!AQ7,'M=10 cp-Datensätze'!BC7,'M=10 cp-Datensätze'!BO7,'M=10 cp-Datensätze'!CA7,'M=10 cp-Datensätze'!CM7,'M=10 cp-Datensätze'!CY7,'M=10 cp-Datensätze'!DK7)</f>
        <v>0.4363182123629909</v>
      </c>
      <c r="N7" s="109">
        <f>AVERAGE('M=10 cp-Datensätze'!H7,'M=10 cp-Datensätze'!T7,'M=10 cp-Datensätze'!AF7,'M=10 cp-Datensätze'!AR7,'M=10 cp-Datensätze'!BD7,'M=10 cp-Datensätze'!BP7,'M=10 cp-Datensätze'!CB7,'M=10 cp-Datensätze'!CN7,'M=10 cp-Datensätze'!CZ7,'M=10 cp-Datensätze'!DL7)</f>
        <v>0.08370537089249444</v>
      </c>
      <c r="O7" s="109">
        <f>AVERAGE('M=10 cp-Datensätze'!I7,'M=10 cp-Datensätze'!U7,'M=10 cp-Datensätze'!AG7,'M=10 cp-Datensätze'!AS7,'M=10 cp-Datensätze'!BE7,'M=10 cp-Datensätze'!BQ7,'M=10 cp-Datensätze'!CC7,'M=10 cp-Datensätze'!CO7,'M=10 cp-Datensätze'!DA7,'M=10 cp-Datensätze'!DM7)</f>
        <v>-0.3635985103024925</v>
      </c>
      <c r="P7" s="109">
        <f>AVERAGE('M=10 cp-Datensätze'!J7,'M=10 cp-Datensätze'!V7,'M=10 cp-Datensätze'!AH7,'M=10 cp-Datensätze'!AT7,'M=10 cp-Datensätze'!BF7,'M=10 cp-Datensätze'!BR7,'M=10 cp-Datensätze'!CD7,'M=10 cp-Datensätze'!CP7,'M=10 cp-Datensätze'!DB7,'M=10 cp-Datensätze'!DN7)</f>
        <v>-0.7999167226654835</v>
      </c>
      <c r="Q7" s="109">
        <f>AVERAGE('M=10 cp-Datensätze'!K7,'M=10 cp-Datensätze'!W7,'M=10 cp-Datensätze'!AI7,'M=10 cp-Datensätze'!AU7,'M=10 cp-Datensätze'!BG7,'M=10 cp-Datensätze'!BS7,'M=10 cp-Datensätze'!CE7,'M=10 cp-Datensätze'!CQ7,'M=10 cp-Datensätze'!DC7,'M=10 cp-Datensätze'!DO7)</f>
        <v>-1.3706886703174754</v>
      </c>
      <c r="R7" s="109">
        <f>AVERAGE('M=10 cp-Datensätze'!L7,'M=10 cp-Datensätze'!X7,'M=10 cp-Datensätze'!AJ7,'M=10 cp-Datensätze'!AV7,'M=10 cp-Datensätze'!BH7,'M=10 cp-Datensätze'!BT7,'M=10 cp-Datensätze'!CF7,'M=10 cp-Datensätze'!CR7,'M=10 cp-Datensätze'!DD7,'M=10 cp-Datensätze'!DP7)</f>
        <v>-1.966566005944437</v>
      </c>
      <c r="S7" s="109">
        <f>AVERAGE('M=10 cp-Datensätze'!M7,'M=10 cp-Datensätze'!Y7,'M=10 cp-Datensätze'!AK7,'M=10 cp-Datensätze'!AW7,'M=10 cp-Datensätze'!BI7,'M=10 cp-Datensätze'!BU7,'M=10 cp-Datensätze'!CG7,'M=10 cp-Datensätze'!CS7,'M=10 cp-Datensätze'!DE7,'M=10 cp-Datensätze'!DQ7)</f>
        <v>-0.3563231445102979</v>
      </c>
      <c r="T7" s="109">
        <f>AVERAGE('M=10 cp-Datensätze'!N7,'M=10 cp-Datensätze'!Z7,'M=10 cp-Datensätze'!AL7,'M=10 cp-Datensätze'!AX7,'M=10 cp-Datensätze'!BJ7,'M=10 cp-Datensätze'!BV7,'M=10 cp-Datensätze'!CH7,'M=10 cp-Datensätze'!CT7,'M=10 cp-Datensätze'!DF7,'M=10 cp-Datensätze'!DR7)</f>
        <v>-0.32723865927224316</v>
      </c>
      <c r="V7" s="11" t="s">
        <v>86</v>
      </c>
      <c r="W7" s="8"/>
      <c r="X7" s="137">
        <f t="shared" si="5"/>
        <v>-0.0016826208994897439</v>
      </c>
      <c r="Y7" s="137">
        <f t="shared" si="6"/>
        <v>-0.001346096719591795</v>
      </c>
      <c r="Z7" s="137">
        <f t="shared" si="7"/>
        <v>-0.0002582416272756039</v>
      </c>
      <c r="AA7" s="137">
        <f t="shared" si="8"/>
        <v>0.0011217472663264962</v>
      </c>
      <c r="AB7" s="137">
        <f t="shared" si="9"/>
        <v>0.0024678439859182914</v>
      </c>
      <c r="AC7" s="137">
        <f t="shared" si="10"/>
        <v>0.00422874743803038</v>
      </c>
      <c r="AD7" s="137">
        <f t="shared" si="11"/>
        <v>0.00606710417868196</v>
      </c>
      <c r="AE7" s="137">
        <f t="shared" si="12"/>
        <v>0.0010993018451884117</v>
      </c>
      <c r="AF7" s="137">
        <f t="shared" si="13"/>
        <v>0.0010095725396938463</v>
      </c>
      <c r="AH7" s="11" t="s">
        <v>86</v>
      </c>
      <c r="AI7" s="8"/>
      <c r="AJ7" s="109">
        <f t="shared" si="14"/>
        <v>37.12133815138475</v>
      </c>
      <c r="AK7" s="109">
        <f t="shared" si="15"/>
        <v>36.76777220833467</v>
      </c>
      <c r="AL7" s="109">
        <f t="shared" si="16"/>
        <v>35.624827556532104</v>
      </c>
      <c r="AM7" s="109">
        <f t="shared" si="17"/>
        <v>34.174955292634095</v>
      </c>
      <c r="AN7" s="109">
        <f t="shared" si="18"/>
        <v>32.76069152043378</v>
      </c>
      <c r="AO7" s="109">
        <f t="shared" si="19"/>
        <v>30.910614982531058</v>
      </c>
      <c r="AP7" s="109">
        <f t="shared" si="20"/>
        <v>28.979162880432327</v>
      </c>
      <c r="AQ7" s="109">
        <f t="shared" si="21"/>
        <v>34.198537361816314</v>
      </c>
      <c r="AR7" s="109">
        <f t="shared" si="22"/>
        <v>34.29281060698412</v>
      </c>
      <c r="AT7" s="11" t="s">
        <v>86</v>
      </c>
      <c r="AU7" s="8"/>
      <c r="AV7" s="109">
        <f>STDEV('M=10 cp-Datensätze'!F7,'M=10 cp-Datensätze'!R7,'M=10 cp-Datensätze'!AD7,'M=10 cp-Datensätze'!AP7,'M=10 cp-Datensätze'!BB7,'M=10 cp-Datensätze'!BN7,'M=10 cp-Datensätze'!BZ7,'M=10 cp-Datensätze'!CL7,'M=10 cp-Datensätze'!CX7,'M=10 cp-Datensätze'!DJ7)*2/(10^0.5)</f>
        <v>0.0033947720015710496</v>
      </c>
      <c r="AW7" s="109">
        <f>STDEV('M=10 cp-Datensätze'!G7,'M=10 cp-Datensätze'!S7,'M=10 cp-Datensätze'!AE7,'M=10 cp-Datensätze'!AQ7,'M=10 cp-Datensätze'!BC7,'M=10 cp-Datensätze'!BO7,'M=10 cp-Datensätze'!CA7,'M=10 cp-Datensätze'!CM7,'M=10 cp-Datensätze'!CY7,'M=10 cp-Datensätze'!DK7)*2/(10^0.5)</f>
        <v>0.002715817601256851</v>
      </c>
      <c r="AX7" s="109">
        <f>STDEV('M=10 cp-Datensätze'!H7,'M=10 cp-Datensätze'!T7,'M=10 cp-Datensätze'!AF7,'M=10 cp-Datensätze'!AR7,'M=10 cp-Datensätze'!BD7,'M=10 cp-Datensätze'!BP7,'M=10 cp-Datensätze'!CB7,'M=10 cp-Datensätze'!CN7,'M=10 cp-Datensätze'!CZ7,'M=10 cp-Datensätze'!DL7)*2/(10^0.5)</f>
        <v>0.011420483518471107</v>
      </c>
      <c r="AY7" s="109">
        <f>STDEV('M=10 cp-Datensätze'!I7,'M=10 cp-Datensätze'!U7,'M=10 cp-Datensätze'!AG7,'M=10 cp-Datensätze'!AS7,'M=10 cp-Datensätze'!BE7,'M=10 cp-Datensätze'!BQ7,'M=10 cp-Datensätze'!CC7,'M=10 cp-Datensätze'!CO7,'M=10 cp-Datensätze'!DA7,'M=10 cp-Datensätze'!DM7)*2/(10^0.5)</f>
        <v>0.002263181334380714</v>
      </c>
      <c r="AZ7" s="109">
        <f>STDEV('M=10 cp-Datensätze'!J7,'M=10 cp-Datensätze'!V7,'M=10 cp-Datensätze'!AH7,'M=10 cp-Datensätze'!AT7,'M=10 cp-Datensätze'!BF7,'M=10 cp-Datensätze'!BR7,'M=10 cp-Datensätze'!CD7,'M=10 cp-Datensätze'!CP7,'M=10 cp-Datensätze'!DB7,'M=10 cp-Datensätze'!DN7)*2/(10^0.5)</f>
        <v>0.0049789989356375745</v>
      </c>
      <c r="BA7" s="109">
        <f>STDEV('M=10 cp-Datensätze'!K7,'M=10 cp-Datensätze'!W7,'M=10 cp-Datensätze'!AI7,'M=10 cp-Datensätze'!AU7,'M=10 cp-Datensätze'!BG7,'M=10 cp-Datensätze'!BS7,'M=10 cp-Datensätze'!CE7,'M=10 cp-Datensätze'!CQ7,'M=10 cp-Datensätze'!DC7,'M=10 cp-Datensätze'!DO7)*2/(10^0.5)</f>
        <v>0.010142095012974108</v>
      </c>
      <c r="BB7" s="109">
        <f>STDEV('M=10 cp-Datensätze'!L7,'M=10 cp-Datensätze'!X7,'M=10 cp-Datensätze'!AJ7,'M=10 cp-Datensätze'!AV7,'M=10 cp-Datensätze'!BH7,'M=10 cp-Datensätze'!BT7,'M=10 cp-Datensätze'!CF7,'M=10 cp-Datensätze'!CR7,'M=10 cp-Datensätze'!DD7,'M=10 cp-Datensätze'!DP7)*2/(10^0.5)</f>
        <v>0.07283923587645573</v>
      </c>
      <c r="BC7" s="109">
        <f>STDEV('M=10 cp-Datensätze'!M7,'M=10 cp-Datensätze'!Y7,'M=10 cp-Datensätze'!AK7,'M=10 cp-Datensätze'!AW7,'M=10 cp-Datensätze'!BI7,'M=10 cp-Datensätze'!BU7,'M=10 cp-Datensätze'!CG7,'M=10 cp-Datensätze'!CS7,'M=10 cp-Datensätze'!DE7,'M=10 cp-Datensätze'!DQ7)*2/(10^0.5)</f>
        <v>0.00990573018129458</v>
      </c>
      <c r="BD7" s="109">
        <f>STDEV('M=10 cp-Datensätze'!N7,'M=10 cp-Datensätze'!Z7,'M=10 cp-Datensätze'!AL7,'M=10 cp-Datensätze'!AX7,'M=10 cp-Datensätze'!BJ7,'M=10 cp-Datensätze'!BV7,'M=10 cp-Datensätze'!CH7,'M=10 cp-Datensätze'!CT7,'M=10 cp-Datensätze'!DF7,'M=10 cp-Datensätze'!DR7)*2/(10^0.5)</f>
        <v>0.0020368632009426283</v>
      </c>
      <c r="BE7" s="144"/>
      <c r="BF7" s="11" t="s">
        <v>86</v>
      </c>
      <c r="BG7" s="8"/>
      <c r="BH7" s="109">
        <f t="shared" si="23"/>
        <v>0.11507470307874823</v>
      </c>
      <c r="BI7" s="109">
        <f t="shared" si="24"/>
        <v>0.11378934383833171</v>
      </c>
      <c r="BJ7" s="109">
        <f t="shared" si="25"/>
        <v>0.10992063453644893</v>
      </c>
      <c r="BK7" s="109">
        <f t="shared" si="26"/>
        <v>0.10570020445281919</v>
      </c>
      <c r="BL7" s="109">
        <f t="shared" si="27"/>
        <v>0.10240753263197254</v>
      </c>
      <c r="BM7" s="109">
        <f t="shared" si="28"/>
        <v>0.09946220521848141</v>
      </c>
      <c r="BN7" s="109">
        <f t="shared" si="29"/>
        <v>0.09816831405042017</v>
      </c>
      <c r="BO7" s="109">
        <f t="shared" si="30"/>
        <v>0.10576225033884046</v>
      </c>
      <c r="BP7" s="109">
        <f t="shared" si="31"/>
        <v>0.10601254518685313</v>
      </c>
      <c r="BQ7" s="144"/>
      <c r="BR7" s="11" t="s">
        <v>86</v>
      </c>
      <c r="BS7" s="8"/>
      <c r="BT7" s="109">
        <f t="shared" si="32"/>
        <v>0.11512476608273615</v>
      </c>
      <c r="BU7" s="109">
        <f t="shared" si="33"/>
        <v>0.11382174852110372</v>
      </c>
      <c r="BV7" s="109">
        <f t="shared" si="34"/>
        <v>0.11051232212152291</v>
      </c>
      <c r="BW7" s="109">
        <f t="shared" si="35"/>
        <v>0.10572443053107483</v>
      </c>
      <c r="BX7" s="109">
        <f t="shared" si="36"/>
        <v>0.10252849930711753</v>
      </c>
      <c r="BY7" s="109">
        <f t="shared" si="37"/>
        <v>0.0999779593619289</v>
      </c>
      <c r="BZ7" s="109">
        <f t="shared" si="38"/>
        <v>0.12223981416284908</v>
      </c>
      <c r="CA7" s="109">
        <f t="shared" si="39"/>
        <v>0.1062251245570471</v>
      </c>
      <c r="CB7" s="109">
        <f t="shared" si="40"/>
        <v>0.10603211093199046</v>
      </c>
      <c r="CC7" s="144"/>
      <c r="CD7" s="11" t="s">
        <v>86</v>
      </c>
      <c r="CE7" s="8"/>
      <c r="CF7" s="109">
        <f t="shared" si="41"/>
        <v>21.108404429739306</v>
      </c>
      <c r="CG7" s="109">
        <f t="shared" si="42"/>
        <v>26.086866258612822</v>
      </c>
      <c r="CH7" s="109">
        <f t="shared" si="43"/>
        <v>132.02536580771803</v>
      </c>
      <c r="CI7" s="109">
        <f t="shared" si="44"/>
        <v>29.077245240393957</v>
      </c>
      <c r="CJ7" s="109">
        <f t="shared" si="45"/>
        <v>12.817396661676472</v>
      </c>
      <c r="CK7" s="109">
        <f t="shared" si="46"/>
        <v>7.293994728852049</v>
      </c>
      <c r="CL7" s="109">
        <f t="shared" si="47"/>
        <v>6.215901922099167</v>
      </c>
      <c r="CM7" s="109">
        <f t="shared" si="48"/>
        <v>29.81145799637417</v>
      </c>
      <c r="CN7" s="109">
        <f t="shared" si="49"/>
        <v>32.402073510446094</v>
      </c>
    </row>
    <row r="8" spans="4:92" ht="15.75">
      <c r="D8" s="49" t="s">
        <v>157</v>
      </c>
      <c r="E8" s="50" t="s">
        <v>14</v>
      </c>
      <c r="F8" s="92">
        <f>U_Re!G8</f>
        <v>6.682717118504008</v>
      </c>
      <c r="G8" s="136"/>
      <c r="H8" s="22">
        <v>18</v>
      </c>
      <c r="J8" s="11" t="s">
        <v>87</v>
      </c>
      <c r="K8" s="8"/>
      <c r="L8" s="109">
        <f>AVERAGE('M=10 cp-Datensätze'!F8,'M=10 cp-Datensätze'!R8,'M=10 cp-Datensätze'!AD8,'M=10 cp-Datensätze'!AP8,'M=10 cp-Datensätze'!BB8,'M=10 cp-Datensätze'!BN8,'M=10 cp-Datensätze'!BZ8,'M=10 cp-Datensätze'!CL8,'M=10 cp-Datensätze'!CX8,'M=10 cp-Datensätze'!DJ8)</f>
        <v>0.32723865927224316</v>
      </c>
      <c r="M8" s="109">
        <f>AVERAGE('M=10 cp-Datensätze'!G8,'M=10 cp-Datensätze'!S8,'M=10 cp-Datensätze'!AE8,'M=10 cp-Datensätze'!AQ8,'M=10 cp-Datensätze'!BC8,'M=10 cp-Datensätze'!BO8,'M=10 cp-Datensätze'!CA8,'M=10 cp-Datensätze'!CM8,'M=10 cp-Datensätze'!CY8,'M=10 cp-Datensätze'!DK8)</f>
        <v>0.21815910618149545</v>
      </c>
      <c r="N8" s="109">
        <f>AVERAGE('M=10 cp-Datensätze'!H8,'M=10 cp-Datensätze'!T8,'M=10 cp-Datensätze'!AF8,'M=10 cp-Datensätze'!AR8,'M=10 cp-Datensätze'!BD8,'M=10 cp-Datensätze'!BP8,'M=10 cp-Datensätze'!CB8,'M=10 cp-Datensätze'!CN8,'M=10 cp-Datensätze'!CZ8,'M=10 cp-Datensätze'!DL8)</f>
        <v>-0.09809388425875179</v>
      </c>
      <c r="O8" s="109">
        <f>AVERAGE('M=10 cp-Datensätze'!I8,'M=10 cp-Datensätze'!U8,'M=10 cp-Datensätze'!AG8,'M=10 cp-Datensätze'!AS8,'M=10 cp-Datensätze'!BE8,'M=10 cp-Datensätze'!BQ8,'M=10 cp-Datensätze'!CC8,'M=10 cp-Datensätze'!CO8,'M=10 cp-Datensätze'!DA8,'M=10 cp-Datensätze'!DM8)</f>
        <v>-0.46176501470494824</v>
      </c>
      <c r="P8" s="109">
        <f>AVERAGE('M=10 cp-Datensätze'!J8,'M=10 cp-Datensätze'!V8,'M=10 cp-Datensätze'!AH8,'M=10 cp-Datensätze'!AT8,'M=10 cp-Datensätze'!BF8,'M=10 cp-Datensätze'!BR8,'M=10 cp-Datensätze'!CD8,'M=10 cp-Datensätze'!CP8,'M=10 cp-Datensätze'!DB8,'M=10 cp-Datensätze'!DN8)</f>
        <v>-0.7890036739771915</v>
      </c>
      <c r="Q8" s="109">
        <f>AVERAGE('M=10 cp-Datensätze'!K8,'M=10 cp-Datensätze'!W8,'M=10 cp-Datensätze'!AI8,'M=10 cp-Datensätze'!AU8,'M=10 cp-Datensätze'!BG8,'M=10 cp-Datensätze'!BS8,'M=10 cp-Datensätze'!CE8,'M=10 cp-Datensätze'!CQ8,'M=10 cp-Datensätze'!DC8,'M=10 cp-Datensätze'!DO8)</f>
        <v>-1.1998750839982253</v>
      </c>
      <c r="R8" s="109">
        <f>AVERAGE('M=10 cp-Datensätze'!L8,'M=10 cp-Datensätze'!X8,'M=10 cp-Datensätze'!AJ8,'M=10 cp-Datensätze'!AV8,'M=10 cp-Datensätze'!BH8,'M=10 cp-Datensätze'!BT8,'M=10 cp-Datensätze'!CF8,'M=10 cp-Datensätze'!CR8,'M=10 cp-Datensätze'!DD8,'M=10 cp-Datensätze'!DP8)</f>
        <v>-1.7343598007636722</v>
      </c>
      <c r="S8" s="109">
        <f>AVERAGE('M=10 cp-Datensätze'!M8,'M=10 cp-Datensätze'!Y8,'M=10 cp-Datensätze'!AK8,'M=10 cp-Datensätze'!AW8,'M=10 cp-Datensätze'!BI8,'M=10 cp-Datensätze'!BU8,'M=10 cp-Datensätze'!CG8,'M=10 cp-Datensätze'!CS8,'M=10 cp-Datensätze'!DE8,'M=10 cp-Datensätze'!DQ8)</f>
        <v>-0.3563231445102979</v>
      </c>
      <c r="T8" s="109">
        <f>AVERAGE('M=10 cp-Datensätze'!N8,'M=10 cp-Datensätze'!Z8,'M=10 cp-Datensätze'!AL8,'M=10 cp-Datensätze'!AX8,'M=10 cp-Datensätze'!BJ8,'M=10 cp-Datensätze'!BV8,'M=10 cp-Datensätze'!CH8,'M=10 cp-Datensätze'!CT8,'M=10 cp-Datensätze'!DF8,'M=10 cp-Datensätze'!DR8)</f>
        <v>-0.32723865927224316</v>
      </c>
      <c r="V8" s="11" t="s">
        <v>87</v>
      </c>
      <c r="W8" s="8"/>
      <c r="X8" s="137">
        <f t="shared" si="5"/>
        <v>-0.0010095725396938463</v>
      </c>
      <c r="Y8" s="137">
        <f t="shared" si="6"/>
        <v>-0.0006730483597958975</v>
      </c>
      <c r="Z8" s="137">
        <f t="shared" si="7"/>
        <v>0.0003026320058876441</v>
      </c>
      <c r="AA8" s="137">
        <f t="shared" si="8"/>
        <v>0.0014246033145173178</v>
      </c>
      <c r="AB8" s="137">
        <f t="shared" si="9"/>
        <v>0.0024341758542111643</v>
      </c>
      <c r="AC8" s="137">
        <f t="shared" si="10"/>
        <v>0.003701765978877437</v>
      </c>
      <c r="AD8" s="137">
        <f t="shared" si="11"/>
        <v>0.005350718746660055</v>
      </c>
      <c r="AE8" s="137">
        <f t="shared" si="12"/>
        <v>0.0010993018451884117</v>
      </c>
      <c r="AF8" s="137">
        <f t="shared" si="13"/>
        <v>0.0010095725396938463</v>
      </c>
      <c r="AH8" s="11" t="s">
        <v>87</v>
      </c>
      <c r="AI8" s="8"/>
      <c r="AJ8" s="109">
        <f t="shared" si="14"/>
        <v>36.41420626528459</v>
      </c>
      <c r="AK8" s="109">
        <f t="shared" si="15"/>
        <v>36.06064032223451</v>
      </c>
      <c r="AL8" s="109">
        <f t="shared" si="16"/>
        <v>35.03555098478198</v>
      </c>
      <c r="AM8" s="109">
        <f t="shared" si="17"/>
        <v>33.85676245335734</v>
      </c>
      <c r="AN8" s="109">
        <f t="shared" si="18"/>
        <v>32.796064624207105</v>
      </c>
      <c r="AO8" s="109">
        <f t="shared" si="19"/>
        <v>31.46428306258349</v>
      </c>
      <c r="AP8" s="109">
        <f t="shared" si="20"/>
        <v>29.731826451106425</v>
      </c>
      <c r="AQ8" s="109">
        <f t="shared" si="21"/>
        <v>34.198537361816314</v>
      </c>
      <c r="AR8" s="109">
        <f t="shared" si="22"/>
        <v>34.29281060698412</v>
      </c>
      <c r="AT8" s="11" t="s">
        <v>87</v>
      </c>
      <c r="AU8" s="8"/>
      <c r="AV8" s="109">
        <f>STDEV('M=10 cp-Datensätze'!F8,'M=10 cp-Datensätze'!R8,'M=10 cp-Datensätze'!AD8,'M=10 cp-Datensätze'!AP8,'M=10 cp-Datensätze'!BB8,'M=10 cp-Datensätze'!BN8,'M=10 cp-Datensätze'!BZ8,'M=10 cp-Datensätze'!CL8,'M=10 cp-Datensätze'!CX8,'M=10 cp-Datensätze'!DJ8)*2/(10^0.5)</f>
        <v>0.0020368632009426283</v>
      </c>
      <c r="AW8" s="109">
        <f>STDEV('M=10 cp-Datensätze'!G8,'M=10 cp-Datensätze'!S8,'M=10 cp-Datensätze'!AE8,'M=10 cp-Datensätze'!AQ8,'M=10 cp-Datensätze'!BC8,'M=10 cp-Datensätze'!BO8,'M=10 cp-Datensätze'!CA8,'M=10 cp-Datensätze'!CM8,'M=10 cp-Datensätze'!CY8,'M=10 cp-Datensätze'!DK8)*2/(10^0.5)</f>
        <v>0.0013579088006284254</v>
      </c>
      <c r="AX8" s="109">
        <f>STDEV('M=10 cp-Datensätze'!H8,'M=10 cp-Datensätze'!T8,'M=10 cp-Datensätze'!AF8,'M=10 cp-Datensätze'!AR8,'M=10 cp-Datensätze'!BD8,'M=10 cp-Datensätze'!BP8,'M=10 cp-Datensätze'!CB8,'M=10 cp-Datensätze'!CN8,'M=10 cp-Datensätze'!CZ8,'M=10 cp-Datensätze'!DL8)*2/(10^0.5)</f>
        <v>0.010863622446552033</v>
      </c>
      <c r="AY8" s="109">
        <f>STDEV('M=10 cp-Datensätze'!I8,'M=10 cp-Datensätze'!U8,'M=10 cp-Datensätze'!AG8,'M=10 cp-Datensätze'!AS8,'M=10 cp-Datensätze'!BE8,'M=10 cp-Datensätze'!BQ8,'M=10 cp-Datensätze'!CC8,'M=10 cp-Datensätze'!CO8,'M=10 cp-Datensätze'!DA8,'M=10 cp-Datensätze'!DM8)*2/(10^0.5)</f>
        <v>0.011402661177438347</v>
      </c>
      <c r="AZ8" s="109">
        <f>STDEV('M=10 cp-Datensätze'!J8,'M=10 cp-Datensätze'!V8,'M=10 cp-Datensätze'!AH8,'M=10 cp-Datensätze'!AT8,'M=10 cp-Datensätze'!BF8,'M=10 cp-Datensätze'!BR8,'M=10 cp-Datensätze'!CD8,'M=10 cp-Datensätze'!CP8,'M=10 cp-Datensätze'!DB8,'M=10 cp-Datensätze'!DN8)*2/(10^0.5)</f>
        <v>0.01202799658173531</v>
      </c>
      <c r="BA8" s="109">
        <f>STDEV('M=10 cp-Datensätze'!K8,'M=10 cp-Datensätze'!W8,'M=10 cp-Datensätze'!AI8,'M=10 cp-Datensätze'!AU8,'M=10 cp-Datensätze'!BG8,'M=10 cp-Datensätze'!BS8,'M=10 cp-Datensätze'!CE8,'M=10 cp-Datensätze'!CQ8,'M=10 cp-Datensätze'!DC8,'M=10 cp-Datensätze'!DO8)*2/(10^0.5)</f>
        <v>0.0074684984034563</v>
      </c>
      <c r="BB8" s="109">
        <f>STDEV('M=10 cp-Datensätze'!L8,'M=10 cp-Datensätze'!X8,'M=10 cp-Datensätze'!AJ8,'M=10 cp-Datensätze'!AV8,'M=10 cp-Datensätze'!BH8,'M=10 cp-Datensätze'!BT8,'M=10 cp-Datensätze'!CF8,'M=10 cp-Datensätze'!CR8,'M=10 cp-Datensätze'!DD8,'M=10 cp-Datensätze'!DP8)*2/(10^0.5)</f>
        <v>0.015284334000526381</v>
      </c>
      <c r="BC8" s="109">
        <f>STDEV('M=10 cp-Datensätze'!M8,'M=10 cp-Datensätze'!Y8,'M=10 cp-Datensätze'!AK8,'M=10 cp-Datensätze'!AW8,'M=10 cp-Datensätze'!BI8,'M=10 cp-Datensätze'!BU8,'M=10 cp-Datensätze'!CG8,'M=10 cp-Datensätze'!CS8,'M=10 cp-Datensätze'!DE8,'M=10 cp-Datensätze'!DQ8)*2/(10^0.5)</f>
        <v>0.00990573018129458</v>
      </c>
      <c r="BD8" s="109">
        <f>STDEV('M=10 cp-Datensätze'!N8,'M=10 cp-Datensätze'!Z8,'M=10 cp-Datensätze'!AL8,'M=10 cp-Datensätze'!AX8,'M=10 cp-Datensätze'!BJ8,'M=10 cp-Datensätze'!BV8,'M=10 cp-Datensätze'!CH8,'M=10 cp-Datensätze'!CT8,'M=10 cp-Datensätze'!DF8,'M=10 cp-Datensätze'!DR8)*2/(10^0.5)</f>
        <v>0.0020368632009426283</v>
      </c>
      <c r="BE8" s="144"/>
      <c r="BF8" s="11" t="s">
        <v>87</v>
      </c>
      <c r="BG8" s="8"/>
      <c r="BH8" s="109">
        <f t="shared" si="23"/>
        <v>0.11254482213301871</v>
      </c>
      <c r="BI8" s="109">
        <f t="shared" si="24"/>
        <v>0.11134250734578544</v>
      </c>
      <c r="BJ8" s="109">
        <f t="shared" si="25"/>
        <v>0.10810801242260884</v>
      </c>
      <c r="BK8" s="109">
        <f t="shared" si="26"/>
        <v>0.10488534143588153</v>
      </c>
      <c r="BL8" s="109">
        <f t="shared" si="27"/>
        <v>0.10247928531652915</v>
      </c>
      <c r="BM8" s="109">
        <f t="shared" si="28"/>
        <v>0.10017382514632146</v>
      </c>
      <c r="BN8" s="109">
        <f t="shared" si="29"/>
        <v>0.09844961242195308</v>
      </c>
      <c r="BO8" s="109">
        <f t="shared" si="30"/>
        <v>0.10576225033884046</v>
      </c>
      <c r="BP8" s="109">
        <f t="shared" si="31"/>
        <v>0.10601254518685313</v>
      </c>
      <c r="BQ8" s="144"/>
      <c r="BR8" s="11" t="s">
        <v>87</v>
      </c>
      <c r="BS8" s="8"/>
      <c r="BT8" s="109">
        <f t="shared" si="32"/>
        <v>0.11256325244346918</v>
      </c>
      <c r="BU8" s="109">
        <f t="shared" si="33"/>
        <v>0.1113507874168706</v>
      </c>
      <c r="BV8" s="109">
        <f t="shared" si="34"/>
        <v>0.10865247646799486</v>
      </c>
      <c r="BW8" s="109">
        <f t="shared" si="35"/>
        <v>0.10550334369132054</v>
      </c>
      <c r="BX8" s="109">
        <f t="shared" si="36"/>
        <v>0.10318273412134815</v>
      </c>
      <c r="BY8" s="109">
        <f t="shared" si="37"/>
        <v>0.10045184773237481</v>
      </c>
      <c r="BZ8" s="109">
        <f t="shared" si="38"/>
        <v>0.09962899704339306</v>
      </c>
      <c r="CA8" s="109">
        <f t="shared" si="39"/>
        <v>0.1062251245570471</v>
      </c>
      <c r="CB8" s="109">
        <f t="shared" si="40"/>
        <v>0.10603211093199046</v>
      </c>
      <c r="CC8" s="144"/>
      <c r="CD8" s="11" t="s">
        <v>87</v>
      </c>
      <c r="CE8" s="8"/>
      <c r="CF8" s="109">
        <f t="shared" si="41"/>
        <v>34.397907843102125</v>
      </c>
      <c r="CG8" s="109">
        <f t="shared" si="42"/>
        <v>51.041090773553755</v>
      </c>
      <c r="CH8" s="109">
        <f t="shared" si="43"/>
        <v>110.76376197051351</v>
      </c>
      <c r="CI8" s="109">
        <f t="shared" si="44"/>
        <v>22.847842589099894</v>
      </c>
      <c r="CJ8" s="109">
        <f t="shared" si="45"/>
        <v>13.077598688638167</v>
      </c>
      <c r="CK8" s="109">
        <f t="shared" si="46"/>
        <v>8.371858793637838</v>
      </c>
      <c r="CL8" s="109">
        <f t="shared" si="47"/>
        <v>5.744424945707602</v>
      </c>
      <c r="CM8" s="109">
        <f t="shared" si="48"/>
        <v>29.81145799637417</v>
      </c>
      <c r="CN8" s="109">
        <f t="shared" si="49"/>
        <v>32.402073510446094</v>
      </c>
    </row>
    <row r="9" spans="4:92" ht="15.75">
      <c r="D9" s="56" t="s">
        <v>161</v>
      </c>
      <c r="E9" s="50" t="s">
        <v>156</v>
      </c>
      <c r="F9" s="92">
        <f>1/F6</f>
        <v>0.0030851261337491967</v>
      </c>
      <c r="G9" s="136"/>
      <c r="H9" s="22">
        <v>32</v>
      </c>
      <c r="J9" s="11" t="s">
        <v>88</v>
      </c>
      <c r="K9" s="8"/>
      <c r="L9" s="109">
        <f>AVERAGE('M=10 cp-Datensätze'!F9,'M=10 cp-Datensätze'!R9,'M=10 cp-Datensätze'!AD9,'M=10 cp-Datensätze'!AP9,'M=10 cp-Datensätze'!BB9,'M=10 cp-Datensätze'!BN9,'M=10 cp-Datensätze'!BZ9,'M=10 cp-Datensätze'!CL9,'M=10 cp-Datensätze'!CX9,'M=10 cp-Datensätze'!DJ9)</f>
        <v>0.14543940412099698</v>
      </c>
      <c r="M9" s="109">
        <f>AVERAGE('M=10 cp-Datensätze'!G9,'M=10 cp-Datensätze'!S9,'M=10 cp-Datensätze'!AE9,'M=10 cp-Datensätze'!AQ9,'M=10 cp-Datensätze'!BC9,'M=10 cp-Datensätze'!BO9,'M=10 cp-Datensätze'!CA9,'M=10 cp-Datensätze'!CM9,'M=10 cp-Datensätze'!CY9,'M=10 cp-Datensätze'!DK9)</f>
        <v>0.036359851030249246</v>
      </c>
      <c r="N9" s="109">
        <f>AVERAGE('M=10 cp-Datensätze'!H9,'M=10 cp-Datensätze'!T9,'M=10 cp-Datensätze'!AF9,'M=10 cp-Datensätze'!AR9,'M=10 cp-Datensätze'!BD9,'M=10 cp-Datensätze'!BP9,'M=10 cp-Datensätze'!CB9,'M=10 cp-Datensätze'!CN9,'M=10 cp-Datensätze'!CZ9,'M=10 cp-Datensätze'!DL9)</f>
        <v>-0.2071734373494995</v>
      </c>
      <c r="O9" s="109">
        <f>AVERAGE('M=10 cp-Datensätze'!I9,'M=10 cp-Datensätze'!U9,'M=10 cp-Datensätze'!AG9,'M=10 cp-Datensätze'!AS9,'M=10 cp-Datensätze'!BE9,'M=10 cp-Datensätze'!BQ9,'M=10 cp-Datensätze'!CC9,'M=10 cp-Datensätze'!CO9,'M=10 cp-Datensätze'!DA9,'M=10 cp-Datensätze'!DM9)</f>
        <v>-0.46176501470494824</v>
      </c>
      <c r="P9" s="109">
        <f>AVERAGE('M=10 cp-Datensätze'!J9,'M=10 cp-Datensätze'!V9,'M=10 cp-Datensätze'!AH9,'M=10 cp-Datensätze'!AT9,'M=10 cp-Datensätze'!BF9,'M=10 cp-Datensätze'!BR9,'M=10 cp-Datensätze'!CD9,'M=10 cp-Datensätze'!CP9,'M=10 cp-Datensätze'!DB9,'M=10 cp-Datensätze'!DN9)</f>
        <v>-0.6544773185444863</v>
      </c>
      <c r="Q9" s="109">
        <f>AVERAGE('M=10 cp-Datensätze'!K9,'M=10 cp-Datensätze'!W9,'M=10 cp-Datensätze'!AI9,'M=10 cp-Datensätze'!AU9,'M=10 cp-Datensätze'!BG9,'M=10 cp-Datensätze'!BS9,'M=10 cp-Datensätze'!CE9,'M=10 cp-Datensätze'!CQ9,'M=10 cp-Datensätze'!DC9,'M=10 cp-Datensätze'!DO9)</f>
        <v>-0.9598172602964417</v>
      </c>
      <c r="R9" s="109">
        <f>AVERAGE('M=10 cp-Datensätze'!L9,'M=10 cp-Datensätze'!X9,'M=10 cp-Datensätze'!AJ9,'M=10 cp-Datensätze'!AV9,'M=10 cp-Datensätze'!BH9,'M=10 cp-Datensätze'!BT9,'M=10 cp-Datensätze'!CF9,'M=10 cp-Datensätze'!CR9,'M=10 cp-Datensätze'!DD9,'M=10 cp-Datensätze'!DP9)</f>
        <v>-1.0469980958669018</v>
      </c>
      <c r="S9" s="109">
        <f>AVERAGE('M=10 cp-Datensätze'!M9,'M=10 cp-Datensätze'!Y9,'M=10 cp-Datensätze'!AK9,'M=10 cp-Datensätze'!AW9,'M=10 cp-Datensätze'!BI9,'M=10 cp-Datensätze'!BU9,'M=10 cp-Datensätze'!CG9,'M=10 cp-Datensätze'!CS9,'M=10 cp-Datensätze'!DE9,'M=10 cp-Datensätze'!DQ9)</f>
        <v>-0.3563231445102979</v>
      </c>
      <c r="T9" s="109">
        <f>AVERAGE('M=10 cp-Datensätze'!N9,'M=10 cp-Datensätze'!Z9,'M=10 cp-Datensätze'!AL9,'M=10 cp-Datensätze'!AX9,'M=10 cp-Datensätze'!BJ9,'M=10 cp-Datensätze'!BV9,'M=10 cp-Datensätze'!CH9,'M=10 cp-Datensätze'!CT9,'M=10 cp-Datensätze'!DF9,'M=10 cp-Datensätze'!DR9)</f>
        <v>-0.32723865927224316</v>
      </c>
      <c r="V9" s="11" t="s">
        <v>88</v>
      </c>
      <c r="W9" s="8"/>
      <c r="X9" s="137">
        <f t="shared" si="5"/>
        <v>-0.0004486989065305984</v>
      </c>
      <c r="Y9" s="137">
        <f t="shared" si="6"/>
        <v>-0.0001121747266326496</v>
      </c>
      <c r="Z9" s="137">
        <f t="shared" si="7"/>
        <v>0.0006391561857855928</v>
      </c>
      <c r="AA9" s="137">
        <f t="shared" si="8"/>
        <v>0.0014246033145173178</v>
      </c>
      <c r="AB9" s="137">
        <f t="shared" si="9"/>
        <v>0.0020191450793876926</v>
      </c>
      <c r="AC9" s="137">
        <f t="shared" si="10"/>
        <v>0.002961157313364107</v>
      </c>
      <c r="AD9" s="137">
        <f t="shared" si="11"/>
        <v>0.0032301211875446255</v>
      </c>
      <c r="AE9" s="137">
        <f t="shared" si="12"/>
        <v>0.0010993018451884117</v>
      </c>
      <c r="AF9" s="137">
        <f t="shared" si="13"/>
        <v>0.0010095725396938463</v>
      </c>
      <c r="AH9" s="11" t="s">
        <v>88</v>
      </c>
      <c r="AI9" s="8"/>
      <c r="AJ9" s="109">
        <f t="shared" si="14"/>
        <v>35.82492969353446</v>
      </c>
      <c r="AK9" s="109">
        <f t="shared" si="15"/>
        <v>35.47136375048438</v>
      </c>
      <c r="AL9" s="109">
        <f t="shared" si="16"/>
        <v>34.6819850417319</v>
      </c>
      <c r="AM9" s="109">
        <f t="shared" si="17"/>
        <v>33.85676245335734</v>
      </c>
      <c r="AN9" s="109">
        <f t="shared" si="18"/>
        <v>33.23211277783388</v>
      </c>
      <c r="AO9" s="109">
        <f t="shared" si="19"/>
        <v>32.24239654415467</v>
      </c>
      <c r="AP9" s="109">
        <f t="shared" si="20"/>
        <v>31.959812196575623</v>
      </c>
      <c r="AQ9" s="109">
        <f t="shared" si="21"/>
        <v>34.198537361816314</v>
      </c>
      <c r="AR9" s="109">
        <f t="shared" si="22"/>
        <v>34.29281060698412</v>
      </c>
      <c r="AT9" s="11" t="s">
        <v>88</v>
      </c>
      <c r="AU9" s="8"/>
      <c r="AV9" s="109">
        <f>STDEV('M=10 cp-Datensätze'!F9,'M=10 cp-Datensätze'!R9,'M=10 cp-Datensätze'!AD9,'M=10 cp-Datensätze'!AP9,'M=10 cp-Datensätze'!BB9,'M=10 cp-Datensätze'!BN9,'M=10 cp-Datensätze'!BZ9,'M=10 cp-Datensätze'!CL9,'M=10 cp-Datensätze'!CX9,'M=10 cp-Datensätze'!DJ9)*2/(10^0.5)</f>
        <v>0.0009052725337522748</v>
      </c>
      <c r="AW9" s="109">
        <f>STDEV('M=10 cp-Datensätze'!G9,'M=10 cp-Datensätze'!S9,'M=10 cp-Datensätze'!AE9,'M=10 cp-Datensätze'!AQ9,'M=10 cp-Datensätze'!BC9,'M=10 cp-Datensätze'!BO9,'M=10 cp-Datensätze'!CA9,'M=10 cp-Datensätze'!CM9,'M=10 cp-Datensätze'!CY9,'M=10 cp-Datensätze'!DK9)*2/(10^0.5)</f>
        <v>0.0002263181334380687</v>
      </c>
      <c r="AX9" s="109">
        <f>STDEV('M=10 cp-Datensätze'!H9,'M=10 cp-Datensätze'!T9,'M=10 cp-Datensätze'!AF9,'M=10 cp-Datensätze'!AR9,'M=10 cp-Datensätze'!BD9,'M=10 cp-Datensätze'!BP9,'M=10 cp-Datensätze'!CB9,'M=10 cp-Datensätze'!CN9,'M=10 cp-Datensätze'!CZ9,'M=10 cp-Datensätze'!DL9)*2/(10^0.5)</f>
        <v>0.010573650245829173</v>
      </c>
      <c r="AY9" s="109">
        <f>STDEV('M=10 cp-Datensätze'!I9,'M=10 cp-Datensätze'!U9,'M=10 cp-Datensätze'!AG9,'M=10 cp-Datensätze'!AS9,'M=10 cp-Datensätze'!BE9,'M=10 cp-Datensätze'!BQ9,'M=10 cp-Datensätze'!CC9,'M=10 cp-Datensätze'!CO9,'M=10 cp-Datensätze'!DA9,'M=10 cp-Datensätze'!DM9)*2/(10^0.5)</f>
        <v>0.011402661177438347</v>
      </c>
      <c r="AZ9" s="109">
        <f>STDEV('M=10 cp-Datensätze'!J9,'M=10 cp-Datensätze'!V9,'M=10 cp-Datensätze'!AH9,'M=10 cp-Datensätze'!AT9,'M=10 cp-Datensätze'!BF9,'M=10 cp-Datensätze'!BR9,'M=10 cp-Datensätze'!CD9,'M=10 cp-Datensätze'!CP9,'M=10 cp-Datensätze'!DB9,'M=10 cp-Datensätze'!DN9)*2/(10^0.5)</f>
        <v>0.004073726401885257</v>
      </c>
      <c r="BA9" s="109">
        <f>STDEV('M=10 cp-Datensätze'!K9,'M=10 cp-Datensätze'!W9,'M=10 cp-Datensätze'!AI9,'M=10 cp-Datensätze'!AU9,'M=10 cp-Datensätze'!BG9,'M=10 cp-Datensätze'!BS9,'M=10 cp-Datensätze'!CE9,'M=10 cp-Datensätze'!CQ9,'M=10 cp-Datensätze'!DC9,'M=10 cp-Datensätze'!DO9)*2/(10^0.5)</f>
        <v>0.010324527620446111</v>
      </c>
      <c r="BB9" s="109">
        <f>STDEV('M=10 cp-Datensätze'!L9,'M=10 cp-Datensätze'!X9,'M=10 cp-Datensätze'!AJ9,'M=10 cp-Datensätze'!AV9,'M=10 cp-Datensätze'!BH9,'M=10 cp-Datensätze'!BT9,'M=10 cp-Datensätze'!CF9,'M=10 cp-Datensätze'!CR9,'M=10 cp-Datensätze'!DD9,'M=10 cp-Datensätze'!DP9)*2/(10^0.5)</f>
        <v>0.02127477137168266</v>
      </c>
      <c r="BC9" s="109">
        <f>STDEV('M=10 cp-Datensätze'!M9,'M=10 cp-Datensätze'!Y9,'M=10 cp-Datensätze'!AK9,'M=10 cp-Datensätze'!AW9,'M=10 cp-Datensätze'!BI9,'M=10 cp-Datensätze'!BU9,'M=10 cp-Datensätze'!CG9,'M=10 cp-Datensätze'!CS9,'M=10 cp-Datensätze'!DE9,'M=10 cp-Datensätze'!DQ9)*2/(10^0.5)</f>
        <v>0.00990573018129458</v>
      </c>
      <c r="BD9" s="109">
        <f>STDEV('M=10 cp-Datensätze'!N9,'M=10 cp-Datensätze'!Z9,'M=10 cp-Datensätze'!AL9,'M=10 cp-Datensätze'!AX9,'M=10 cp-Datensätze'!BJ9,'M=10 cp-Datensätze'!BV9,'M=10 cp-Datensätze'!CH9,'M=10 cp-Datensätze'!CT9,'M=10 cp-Datensätze'!DF9,'M=10 cp-Datensätze'!DR9)*2/(10^0.5)</f>
        <v>0.0020368632009426283</v>
      </c>
      <c r="BE9" s="144"/>
      <c r="BF9" s="11" t="s">
        <v>88</v>
      </c>
      <c r="BG9" s="8"/>
      <c r="BH9" s="109">
        <f t="shared" si="23"/>
        <v>0.110565094388113</v>
      </c>
      <c r="BI9" s="109">
        <f t="shared" si="24"/>
        <v>0.10943619880540909</v>
      </c>
      <c r="BJ9" s="109">
        <f t="shared" si="25"/>
        <v>0.10708351819432692</v>
      </c>
      <c r="BK9" s="109">
        <f t="shared" si="26"/>
        <v>0.10488534143588153</v>
      </c>
      <c r="BL9" s="109">
        <f t="shared" si="27"/>
        <v>0.10340938080052654</v>
      </c>
      <c r="BM9" s="109">
        <f t="shared" si="28"/>
        <v>0.10142109611338293</v>
      </c>
      <c r="BN9" s="109">
        <f t="shared" si="29"/>
        <v>0.10093525162503755</v>
      </c>
      <c r="BO9" s="109">
        <f t="shared" si="30"/>
        <v>0.10576225033884046</v>
      </c>
      <c r="BP9" s="109">
        <f t="shared" si="31"/>
        <v>0.10601254518685313</v>
      </c>
      <c r="BQ9" s="144"/>
      <c r="BR9" s="11" t="s">
        <v>88</v>
      </c>
      <c r="BS9" s="8"/>
      <c r="BT9" s="109">
        <f t="shared" si="32"/>
        <v>0.11056880037068641</v>
      </c>
      <c r="BU9" s="109">
        <f t="shared" si="33"/>
        <v>0.10943643282232177</v>
      </c>
      <c r="BV9" s="109">
        <f t="shared" si="34"/>
        <v>0.10760428406153663</v>
      </c>
      <c r="BW9" s="109">
        <f t="shared" si="35"/>
        <v>0.10550334369132054</v>
      </c>
      <c r="BX9" s="109">
        <f t="shared" si="36"/>
        <v>0.10348959022213647</v>
      </c>
      <c r="BY9" s="109">
        <f t="shared" si="37"/>
        <v>0.10194525299112957</v>
      </c>
      <c r="BZ9" s="109">
        <f t="shared" si="38"/>
        <v>0.10315299761774747</v>
      </c>
      <c r="CA9" s="109">
        <f t="shared" si="39"/>
        <v>0.1062251245570471</v>
      </c>
      <c r="CB9" s="109">
        <f t="shared" si="40"/>
        <v>0.10603211093199046</v>
      </c>
      <c r="CC9" s="144"/>
      <c r="CD9" s="11" t="s">
        <v>88</v>
      </c>
      <c r="CE9" s="8"/>
      <c r="CF9" s="109">
        <f t="shared" si="41"/>
        <v>76.02396409620854</v>
      </c>
      <c r="CG9" s="109">
        <f t="shared" si="42"/>
        <v>300.9815214349397</v>
      </c>
      <c r="CH9" s="109">
        <f t="shared" si="43"/>
        <v>51.939228039166665</v>
      </c>
      <c r="CI9" s="109">
        <f t="shared" si="44"/>
        <v>22.847842589099894</v>
      </c>
      <c r="CJ9" s="109">
        <f t="shared" si="45"/>
        <v>15.812555651629056</v>
      </c>
      <c r="CK9" s="109">
        <f t="shared" si="46"/>
        <v>10.621318995622515</v>
      </c>
      <c r="CL9" s="109">
        <f t="shared" si="47"/>
        <v>9.852262198465416</v>
      </c>
      <c r="CM9" s="109">
        <f t="shared" si="48"/>
        <v>29.81145799637417</v>
      </c>
      <c r="CN9" s="109">
        <f t="shared" si="49"/>
        <v>32.402073510446094</v>
      </c>
    </row>
    <row r="10" spans="4:92" ht="15.75">
      <c r="D10" s="49" t="s">
        <v>162</v>
      </c>
      <c r="E10" s="50" t="s">
        <v>14</v>
      </c>
      <c r="F10" s="92" t="s">
        <v>163</v>
      </c>
      <c r="G10" s="135"/>
      <c r="H10" s="22">
        <v>48</v>
      </c>
      <c r="J10" s="11" t="s">
        <v>89</v>
      </c>
      <c r="K10" s="8"/>
      <c r="L10" s="109">
        <f>AVERAGE('M=10 cp-Datensätze'!F10,'M=10 cp-Datensätze'!R10,'M=10 cp-Datensätze'!AD10,'M=10 cp-Datensätze'!AP10,'M=10 cp-Datensätze'!BB10,'M=10 cp-Datensätze'!BN10,'M=10 cp-Datensätze'!BZ10,'M=10 cp-Datensätze'!CL10,'M=10 cp-Datensätze'!CX10,'M=10 cp-Datensätze'!DJ10)</f>
        <v>0.036359851030249246</v>
      </c>
      <c r="M10" s="109">
        <f>AVERAGE('M=10 cp-Datensätze'!G10,'M=10 cp-Datensätze'!S10,'M=10 cp-Datensätze'!AE10,'M=10 cp-Datensätze'!AQ10,'M=10 cp-Datensätze'!BC10,'M=10 cp-Datensätze'!BO10,'M=10 cp-Datensätze'!CA10,'M=10 cp-Datensätze'!CM10,'M=10 cp-Datensätze'!CY10,'M=10 cp-Datensätze'!DK10)</f>
        <v>-0.036359851030249246</v>
      </c>
      <c r="N10" s="109">
        <f>AVERAGE('M=10 cp-Datensätze'!H10,'M=10 cp-Datensätze'!T10,'M=10 cp-Datensätze'!AF10,'M=10 cp-Datensätze'!AR10,'M=10 cp-Datensätze'!BD10,'M=10 cp-Datensätze'!BP10,'M=10 cp-Datensätze'!CB10,'M=10 cp-Datensätze'!CN10,'M=10 cp-Datensätze'!CZ10,'M=10 cp-Datensätze'!DL10)</f>
        <v>-0.21815910618149545</v>
      </c>
      <c r="O10" s="109">
        <f>AVERAGE('M=10 cp-Datensätze'!I10,'M=10 cp-Datensätze'!U10,'M=10 cp-Datensätze'!AG10,'M=10 cp-Datensätze'!AS10,'M=10 cp-Datensätze'!BE10,'M=10 cp-Datensätze'!BQ10,'M=10 cp-Datensätze'!CC10,'M=10 cp-Datensätze'!CO10,'M=10 cp-Datensätze'!DA10,'M=10 cp-Datensätze'!DM10)</f>
        <v>-0.39995836133274176</v>
      </c>
      <c r="P10" s="109">
        <f>AVERAGE('M=10 cp-Datensätze'!J10,'M=10 cp-Datensätze'!V10,'M=10 cp-Datensätze'!AH10,'M=10 cp-Datensätze'!AT10,'M=10 cp-Datensätze'!BF10,'M=10 cp-Datensätze'!BR10,'M=10 cp-Datensätze'!CD10,'M=10 cp-Datensätze'!CP10,'M=10 cp-Datensätze'!DB10,'M=10 cp-Datensätze'!DN10)</f>
        <v>-0.5344847167654467</v>
      </c>
      <c r="Q10" s="109">
        <f>AVERAGE('M=10 cp-Datensätze'!K10,'M=10 cp-Datensätze'!W10,'M=10 cp-Datensätze'!AI10,'M=10 cp-Datensätze'!AU10,'M=10 cp-Datensätze'!BG10,'M=10 cp-Datensätze'!BS10,'M=10 cp-Datensätze'!CE10,'M=10 cp-Datensätze'!CQ10,'M=10 cp-Datensätze'!DC10,'M=10 cp-Datensätze'!DO10)</f>
        <v>-0.6544773185444863</v>
      </c>
      <c r="R10" s="109">
        <f>AVERAGE('M=10 cp-Datensätze'!L10,'M=10 cp-Datensätze'!X10,'M=10 cp-Datensätze'!AJ10,'M=10 cp-Datensätze'!AV10,'M=10 cp-Datensätze'!BH10,'M=10 cp-Datensätze'!BT10,'M=10 cp-Datensätze'!CF10,'M=10 cp-Datensätze'!CR10,'M=10 cp-Datensätze'!DD10,'M=10 cp-Datensätze'!DP10)</f>
        <v>-0.7999167226654835</v>
      </c>
      <c r="S10" s="109">
        <f>AVERAGE('M=10 cp-Datensätze'!M10,'M=10 cp-Datensätze'!Y10,'M=10 cp-Datensätze'!AK10,'M=10 cp-Datensätze'!AW10,'M=10 cp-Datensätze'!BI10,'M=10 cp-Datensätze'!BU10,'M=10 cp-Datensätze'!CG10,'M=10 cp-Datensätze'!CS10,'M=10 cp-Datensätze'!DE10,'M=10 cp-Datensätze'!DQ10)</f>
        <v>-0.3563231445102979</v>
      </c>
      <c r="T10" s="109">
        <f>AVERAGE('M=10 cp-Datensätze'!N10,'M=10 cp-Datensätze'!Z10,'M=10 cp-Datensätze'!AL10,'M=10 cp-Datensätze'!AX10,'M=10 cp-Datensätze'!BJ10,'M=10 cp-Datensätze'!BV10,'M=10 cp-Datensätze'!CH10,'M=10 cp-Datensätze'!CT10,'M=10 cp-Datensätze'!DF10,'M=10 cp-Datensätze'!DR10)</f>
        <v>-0.32723865927224316</v>
      </c>
      <c r="V10" s="11" t="s">
        <v>89</v>
      </c>
      <c r="W10" s="8"/>
      <c r="X10" s="137">
        <f t="shared" si="5"/>
        <v>-0.0001121747266326496</v>
      </c>
      <c r="Y10" s="137">
        <f t="shared" si="6"/>
        <v>0.0001121747266326496</v>
      </c>
      <c r="Z10" s="137">
        <f t="shared" si="7"/>
        <v>0.0006730483597958975</v>
      </c>
      <c r="AA10" s="137">
        <f t="shared" si="8"/>
        <v>0.0012339219929591457</v>
      </c>
      <c r="AB10" s="137">
        <f t="shared" si="9"/>
        <v>0.001648952767782617</v>
      </c>
      <c r="AC10" s="137">
        <f t="shared" si="10"/>
        <v>0.0020191450793876926</v>
      </c>
      <c r="AD10" s="137">
        <f t="shared" si="11"/>
        <v>0.0024678439859182914</v>
      </c>
      <c r="AE10" s="137">
        <f t="shared" si="12"/>
        <v>0.0010993018451884117</v>
      </c>
      <c r="AF10" s="137">
        <f t="shared" si="13"/>
        <v>0.0010095725396938463</v>
      </c>
      <c r="AH10" s="11" t="s">
        <v>89</v>
      </c>
      <c r="AI10" s="8"/>
      <c r="AJ10" s="109">
        <f t="shared" si="14"/>
        <v>35.47136375048438</v>
      </c>
      <c r="AK10" s="109">
        <f t="shared" si="15"/>
        <v>35.23565312178433</v>
      </c>
      <c r="AL10" s="109">
        <f t="shared" si="16"/>
        <v>34.6463765500342</v>
      </c>
      <c r="AM10" s="109">
        <f t="shared" si="17"/>
        <v>34.057099978284064</v>
      </c>
      <c r="AN10" s="109">
        <f t="shared" si="18"/>
        <v>33.62105182465729</v>
      </c>
      <c r="AO10" s="109">
        <f t="shared" si="19"/>
        <v>33.23211277783388</v>
      </c>
      <c r="AP10" s="109">
        <f t="shared" si="20"/>
        <v>32.76069152043378</v>
      </c>
      <c r="AQ10" s="109">
        <f t="shared" si="21"/>
        <v>34.198537361816314</v>
      </c>
      <c r="AR10" s="109">
        <f t="shared" si="22"/>
        <v>34.29281060698412</v>
      </c>
      <c r="AT10" s="11" t="s">
        <v>89</v>
      </c>
      <c r="AU10" s="8"/>
      <c r="AV10" s="109">
        <f>STDEV('M=10 cp-Datensätze'!F10,'M=10 cp-Datensätze'!R10,'M=10 cp-Datensätze'!AD10,'M=10 cp-Datensätze'!AP10,'M=10 cp-Datensätze'!BB10,'M=10 cp-Datensätze'!BN10,'M=10 cp-Datensätze'!BZ10,'M=10 cp-Datensätze'!CL10,'M=10 cp-Datensätze'!CX10,'M=10 cp-Datensätze'!DJ10)*2/(10^0.5)</f>
        <v>0.0002263181334380687</v>
      </c>
      <c r="AW10" s="109">
        <f>STDEV('M=10 cp-Datensätze'!G10,'M=10 cp-Datensätze'!S10,'M=10 cp-Datensätze'!AE10,'M=10 cp-Datensätze'!AQ10,'M=10 cp-Datensätze'!BC10,'M=10 cp-Datensätze'!BO10,'M=10 cp-Datensätze'!CA10,'M=10 cp-Datensätze'!CM10,'M=10 cp-Datensätze'!CY10,'M=10 cp-Datensätze'!DK10)*2/(10^0.5)</f>
        <v>0.0002263181334380687</v>
      </c>
      <c r="AX10" s="109">
        <f>STDEV('M=10 cp-Datensätze'!H10,'M=10 cp-Datensätze'!T10,'M=10 cp-Datensätze'!AF10,'M=10 cp-Datensätze'!AR10,'M=10 cp-Datensätze'!BD10,'M=10 cp-Datensätze'!BP10,'M=10 cp-Datensätze'!CB10,'M=10 cp-Datensätze'!CN10,'M=10 cp-Datensätze'!CZ10,'M=10 cp-Datensätze'!DL10)*2/(10^0.5)</f>
        <v>0.0013579088006284254</v>
      </c>
      <c r="AY10" s="109">
        <f>STDEV('M=10 cp-Datensätze'!I10,'M=10 cp-Datensätze'!U10,'M=10 cp-Datensätze'!AG10,'M=10 cp-Datensätze'!AS10,'M=10 cp-Datensätze'!BE10,'M=10 cp-Datensätze'!BQ10,'M=10 cp-Datensätze'!CC10,'M=10 cp-Datensätze'!CO10,'M=10 cp-Datensätze'!DA10,'M=10 cp-Datensätze'!DM10)*2/(10^0.5)</f>
        <v>0.0024894994678187872</v>
      </c>
      <c r="AZ10" s="109">
        <f>STDEV('M=10 cp-Datensätze'!J10,'M=10 cp-Datensätze'!V10,'M=10 cp-Datensätze'!AH10,'M=10 cp-Datensätze'!AT10,'M=10 cp-Datensätze'!BF10,'M=10 cp-Datensätze'!BR10,'M=10 cp-Datensätze'!CD10,'M=10 cp-Datensätze'!CP10,'M=10 cp-Datensätze'!DB10,'M=10 cp-Datensätze'!DN10)*2/(10^0.5)</f>
        <v>0.011513453338231946</v>
      </c>
      <c r="BA10" s="109">
        <f>STDEV('M=10 cp-Datensätze'!K10,'M=10 cp-Datensätze'!W10,'M=10 cp-Datensätze'!AI10,'M=10 cp-Datensätze'!AU10,'M=10 cp-Datensätze'!BG10,'M=10 cp-Datensätze'!BS10,'M=10 cp-Datensätze'!CE10,'M=10 cp-Datensätze'!CQ10,'M=10 cp-Datensätze'!DC10,'M=10 cp-Datensätze'!DO10)*2/(10^0.5)</f>
        <v>0.004073726401885257</v>
      </c>
      <c r="BB10" s="109">
        <f>STDEV('M=10 cp-Datensätze'!L10,'M=10 cp-Datensätze'!X10,'M=10 cp-Datensätze'!AJ10,'M=10 cp-Datensätze'!AV10,'M=10 cp-Datensätze'!BH10,'M=10 cp-Datensätze'!BT10,'M=10 cp-Datensätze'!CF10,'M=10 cp-Datensätze'!CR10,'M=10 cp-Datensätze'!DD10,'M=10 cp-Datensätze'!DP10)*2/(10^0.5)</f>
        <v>0.0049789989356375745</v>
      </c>
      <c r="BC10" s="109">
        <f>STDEV('M=10 cp-Datensätze'!M10,'M=10 cp-Datensätze'!Y10,'M=10 cp-Datensätze'!AK10,'M=10 cp-Datensätze'!AW10,'M=10 cp-Datensätze'!BI10,'M=10 cp-Datensätze'!BU10,'M=10 cp-Datensätze'!CG10,'M=10 cp-Datensätze'!CS10,'M=10 cp-Datensätze'!DE10,'M=10 cp-Datensätze'!DQ10)*2/(10^0.5)</f>
        <v>0.00990573018129458</v>
      </c>
      <c r="BD10" s="109">
        <f>STDEV('M=10 cp-Datensätze'!N10,'M=10 cp-Datensätze'!Z10,'M=10 cp-Datensätze'!AL10,'M=10 cp-Datensätze'!AX10,'M=10 cp-Datensätze'!BJ10,'M=10 cp-Datensätze'!BV10,'M=10 cp-Datensätze'!CH10,'M=10 cp-Datensätze'!CT10,'M=10 cp-Datensätze'!DF10,'M=10 cp-Datensätze'!DR10)*2/(10^0.5)</f>
        <v>0.0020368632009426283</v>
      </c>
      <c r="BE10" s="144"/>
      <c r="BF10" s="11" t="s">
        <v>89</v>
      </c>
      <c r="BG10" s="8"/>
      <c r="BH10" s="109">
        <f t="shared" si="23"/>
        <v>0.10943619880540909</v>
      </c>
      <c r="BI10" s="109">
        <f t="shared" si="24"/>
        <v>0.10870901895980796</v>
      </c>
      <c r="BJ10" s="109">
        <f t="shared" si="25"/>
        <v>0.1069830318667753</v>
      </c>
      <c r="BK10" s="109">
        <f t="shared" si="26"/>
        <v>0.10539352451485366</v>
      </c>
      <c r="BL10" s="109">
        <f t="shared" si="27"/>
        <v>0.10430888351841916</v>
      </c>
      <c r="BM10" s="109">
        <f t="shared" si="28"/>
        <v>0.10340938080052654</v>
      </c>
      <c r="BN10" s="109">
        <f t="shared" si="29"/>
        <v>0.10240753263197254</v>
      </c>
      <c r="BO10" s="109">
        <f t="shared" si="30"/>
        <v>0.10576225033884046</v>
      </c>
      <c r="BP10" s="109">
        <f t="shared" si="31"/>
        <v>0.10601254518685313</v>
      </c>
      <c r="BQ10" s="144"/>
      <c r="BR10" s="11" t="s">
        <v>89</v>
      </c>
      <c r="BS10" s="8"/>
      <c r="BT10" s="109">
        <f t="shared" si="32"/>
        <v>0.10943643282232177</v>
      </c>
      <c r="BU10" s="109">
        <f t="shared" si="33"/>
        <v>0.10870925454211067</v>
      </c>
      <c r="BV10" s="109">
        <f t="shared" si="34"/>
        <v>0.10699164931768405</v>
      </c>
      <c r="BW10" s="109">
        <f t="shared" si="35"/>
        <v>0.10542292263669856</v>
      </c>
      <c r="BX10" s="109">
        <f t="shared" si="36"/>
        <v>0.1049423784208781</v>
      </c>
      <c r="BY10" s="109">
        <f t="shared" si="37"/>
        <v>0.10348959022213647</v>
      </c>
      <c r="BZ10" s="109">
        <f t="shared" si="38"/>
        <v>0.10252849930711753</v>
      </c>
      <c r="CA10" s="109">
        <f t="shared" si="39"/>
        <v>0.1062251245570471</v>
      </c>
      <c r="CB10" s="109">
        <f t="shared" si="40"/>
        <v>0.10603211093199046</v>
      </c>
      <c r="CC10" s="144"/>
      <c r="CD10" s="11" t="s">
        <v>89</v>
      </c>
      <c r="CE10" s="8"/>
      <c r="CF10" s="109">
        <f t="shared" si="41"/>
        <v>300.9815214349397</v>
      </c>
      <c r="CG10" s="109">
        <f t="shared" si="42"/>
        <v>298.9815729763881</v>
      </c>
      <c r="CH10" s="109">
        <f t="shared" si="43"/>
        <v>49.042944477721385</v>
      </c>
      <c r="CI10" s="109">
        <f t="shared" si="44"/>
        <v>26.358474488546296</v>
      </c>
      <c r="CJ10" s="109">
        <f t="shared" si="45"/>
        <v>19.634308545988045</v>
      </c>
      <c r="CK10" s="109">
        <f t="shared" si="46"/>
        <v>15.812555651629056</v>
      </c>
      <c r="CL10" s="109">
        <f t="shared" si="47"/>
        <v>12.817396661676472</v>
      </c>
      <c r="CM10" s="109">
        <f t="shared" si="48"/>
        <v>29.81145799637417</v>
      </c>
      <c r="CN10" s="109">
        <f t="shared" si="49"/>
        <v>32.402073510446094</v>
      </c>
    </row>
    <row r="11" spans="4:92" ht="15.75">
      <c r="D11" s="52" t="s">
        <v>170</v>
      </c>
      <c r="E11" s="50"/>
      <c r="F11" s="92" t="s">
        <v>163</v>
      </c>
      <c r="G11" s="135"/>
      <c r="H11" s="22">
        <v>96</v>
      </c>
      <c r="J11" s="11" t="s">
        <v>90</v>
      </c>
      <c r="K11" s="8"/>
      <c r="L11" s="109">
        <f>AVERAGE('M=10 cp-Datensätze'!F11,'M=10 cp-Datensätze'!R11,'M=10 cp-Datensätze'!AD11,'M=10 cp-Datensätze'!AP11,'M=10 cp-Datensätze'!BB11,'M=10 cp-Datensätze'!BN11,'M=10 cp-Datensätze'!BZ11,'M=10 cp-Datensätze'!CL11,'M=10 cp-Datensätze'!CX11,'M=10 cp-Datensätze'!DJ11)</f>
        <v>-0.07271970206049849</v>
      </c>
      <c r="M11" s="109">
        <f>AVERAGE('M=10 cp-Datensätze'!G11,'M=10 cp-Datensätze'!S11,'M=10 cp-Datensätze'!AE11,'M=10 cp-Datensätze'!AQ11,'M=10 cp-Datensätze'!BC11,'M=10 cp-Datensätze'!BO11,'M=10 cp-Datensätze'!CA11,'M=10 cp-Datensätze'!CM11,'M=10 cp-Datensätze'!CY11,'M=10 cp-Datensätze'!DK11)</f>
        <v>-0.07271970206049849</v>
      </c>
      <c r="N11" s="109">
        <f>AVERAGE('M=10 cp-Datensätze'!H11,'M=10 cp-Datensätze'!T11,'M=10 cp-Datensätze'!AF11,'M=10 cp-Datensätze'!AR11,'M=10 cp-Datensätze'!BD11,'M=10 cp-Datensätze'!BP11,'M=10 cp-Datensätze'!CB11,'M=10 cp-Datensätze'!CN11,'M=10 cp-Datensätze'!CZ11,'M=10 cp-Datensätze'!DL11)</f>
        <v>-0.14543940412099698</v>
      </c>
      <c r="O11" s="109">
        <f>AVERAGE('M=10 cp-Datensätze'!I11,'M=10 cp-Datensätze'!U11,'M=10 cp-Datensätze'!AG11,'M=10 cp-Datensätze'!AS11,'M=10 cp-Datensätze'!BE11,'M=10 cp-Datensätze'!BQ11,'M=10 cp-Datensätze'!CC11,'M=10 cp-Datensätze'!CO11,'M=10 cp-Datensätze'!DA11,'M=10 cp-Datensätze'!DM11)</f>
        <v>-0.21815910618149545</v>
      </c>
      <c r="P11" s="109">
        <f>AVERAGE('M=10 cp-Datensätze'!J11,'M=10 cp-Datensätze'!V11,'M=10 cp-Datensätze'!AH11,'M=10 cp-Datensätze'!AT11,'M=10 cp-Datensätze'!BF11,'M=10 cp-Datensätze'!BR11,'M=10 cp-Datensätze'!CD11,'M=10 cp-Datensätze'!CP11,'M=10 cp-Datensätze'!DB11,'M=10 cp-Datensätze'!DN11)</f>
        <v>-0.21815910618149545</v>
      </c>
      <c r="Q11" s="109">
        <f>AVERAGE('M=10 cp-Datensätze'!K11,'M=10 cp-Datensätze'!W11,'M=10 cp-Datensätze'!AI11,'M=10 cp-Datensätze'!AU11,'M=10 cp-Datensätze'!BG11,'M=10 cp-Datensätze'!BS11,'M=10 cp-Datensätze'!CE11,'M=10 cp-Datensätze'!CQ11,'M=10 cp-Datensätze'!DC11,'M=10 cp-Datensätze'!DO11)</f>
        <v>-0.25451895721174483</v>
      </c>
      <c r="R11" s="109">
        <f>AVERAGE('M=10 cp-Datensätze'!L11,'M=10 cp-Datensätze'!X11,'M=10 cp-Datensätze'!AJ11,'M=10 cp-Datensätze'!AV11,'M=10 cp-Datensätze'!BH11,'M=10 cp-Datensätze'!BT11,'M=10 cp-Datensätze'!CF11,'M=10 cp-Datensätze'!CR11,'M=10 cp-Datensätze'!DD11,'M=10 cp-Datensätze'!DP11)</f>
        <v>-0.3346762432825698</v>
      </c>
      <c r="S11" s="109">
        <f>AVERAGE('M=10 cp-Datensätze'!M11,'M=10 cp-Datensätze'!Y11,'M=10 cp-Datensätze'!AK11,'M=10 cp-Datensätze'!AW11,'M=10 cp-Datensätze'!BI11,'M=10 cp-Datensätze'!BU11,'M=10 cp-Datensätze'!CG11,'M=10 cp-Datensätze'!CS11,'M=10 cp-Datensätze'!DE11,'M=10 cp-Datensätze'!DQ11)</f>
        <v>-0.3563231445102979</v>
      </c>
      <c r="T11" s="109">
        <f>AVERAGE('M=10 cp-Datensätze'!N11,'M=10 cp-Datensätze'!Z11,'M=10 cp-Datensätze'!AL11,'M=10 cp-Datensätze'!AX11,'M=10 cp-Datensätze'!BJ11,'M=10 cp-Datensätze'!BV11,'M=10 cp-Datensätze'!CH11,'M=10 cp-Datensätze'!CT11,'M=10 cp-Datensätze'!DF11,'M=10 cp-Datensätze'!DR11)</f>
        <v>-0.32723865927224316</v>
      </c>
      <c r="V11" s="11" t="s">
        <v>90</v>
      </c>
      <c r="W11" s="8"/>
      <c r="X11" s="137">
        <f t="shared" si="5"/>
        <v>0.0002243494532652992</v>
      </c>
      <c r="Y11" s="137">
        <f t="shared" si="6"/>
        <v>0.0002243494532652992</v>
      </c>
      <c r="Z11" s="137">
        <f t="shared" si="7"/>
        <v>0.0004486989065305984</v>
      </c>
      <c r="AA11" s="137">
        <f t="shared" si="8"/>
        <v>0.0006730483597958975</v>
      </c>
      <c r="AB11" s="137">
        <f t="shared" si="9"/>
        <v>0.0006730483597958975</v>
      </c>
      <c r="AC11" s="137">
        <f t="shared" si="10"/>
        <v>0.0007852230864285475</v>
      </c>
      <c r="AD11" s="137">
        <f t="shared" si="11"/>
        <v>0.0010325184244960601</v>
      </c>
      <c r="AE11" s="137">
        <f t="shared" si="12"/>
        <v>0.0010993018451884117</v>
      </c>
      <c r="AF11" s="137">
        <f t="shared" si="13"/>
        <v>0.0010095725396938463</v>
      </c>
      <c r="AH11" s="11" t="s">
        <v>90</v>
      </c>
      <c r="AI11" s="8"/>
      <c r="AJ11" s="109">
        <f t="shared" si="14"/>
        <v>35.1177978074343</v>
      </c>
      <c r="AK11" s="109">
        <f t="shared" si="15"/>
        <v>35.1177978074343</v>
      </c>
      <c r="AL11" s="109">
        <f t="shared" si="16"/>
        <v>34.88208717873425</v>
      </c>
      <c r="AM11" s="109">
        <f t="shared" si="17"/>
        <v>34.6463765500342</v>
      </c>
      <c r="AN11" s="109">
        <f t="shared" si="18"/>
        <v>34.6463765500342</v>
      </c>
      <c r="AO11" s="109">
        <f t="shared" si="19"/>
        <v>34.528521235684174</v>
      </c>
      <c r="AP11" s="109">
        <f t="shared" si="20"/>
        <v>34.26870273039209</v>
      </c>
      <c r="AQ11" s="109">
        <f t="shared" si="21"/>
        <v>34.198537361816314</v>
      </c>
      <c r="AR11" s="109">
        <f t="shared" si="22"/>
        <v>34.29281060698412</v>
      </c>
      <c r="AT11" s="11" t="s">
        <v>90</v>
      </c>
      <c r="AU11" s="8"/>
      <c r="AV11" s="109">
        <f>STDEV('M=10 cp-Datensätze'!F11,'M=10 cp-Datensätze'!R11,'M=10 cp-Datensätze'!AD11,'M=10 cp-Datensätze'!AP11,'M=10 cp-Datensätze'!BB11,'M=10 cp-Datensätze'!BN11,'M=10 cp-Datensätze'!BZ11,'M=10 cp-Datensätze'!CL11,'M=10 cp-Datensätze'!CX11,'M=10 cp-Datensätze'!DJ11)*2/(10^0.5)</f>
        <v>0.0004526362668761374</v>
      </c>
      <c r="AW11" s="109">
        <f>STDEV('M=10 cp-Datensätze'!G11,'M=10 cp-Datensätze'!S11,'M=10 cp-Datensätze'!AE11,'M=10 cp-Datensätze'!AQ11,'M=10 cp-Datensätze'!BC11,'M=10 cp-Datensätze'!BO11,'M=10 cp-Datensätze'!CA11,'M=10 cp-Datensätze'!CM11,'M=10 cp-Datensätze'!CY11,'M=10 cp-Datensätze'!DK11)*2/(10^0.5)</f>
        <v>0.0004526362668761374</v>
      </c>
      <c r="AX11" s="109">
        <f>STDEV('M=10 cp-Datensätze'!H11,'M=10 cp-Datensätze'!T11,'M=10 cp-Datensätze'!AF11,'M=10 cp-Datensätze'!AR11,'M=10 cp-Datensätze'!BD11,'M=10 cp-Datensätze'!BP11,'M=10 cp-Datensätze'!CB11,'M=10 cp-Datensätze'!CN11,'M=10 cp-Datensätze'!CZ11,'M=10 cp-Datensätze'!DL11)*2/(10^0.5)</f>
        <v>0.0009052725337522748</v>
      </c>
      <c r="AY11" s="109">
        <f>STDEV('M=10 cp-Datensätze'!I11,'M=10 cp-Datensätze'!U11,'M=10 cp-Datensätze'!AG11,'M=10 cp-Datensätze'!AS11,'M=10 cp-Datensätze'!BE11,'M=10 cp-Datensätze'!BQ11,'M=10 cp-Datensätze'!CC11,'M=10 cp-Datensätze'!CO11,'M=10 cp-Datensätze'!DA11,'M=10 cp-Datensätze'!DM11)*2/(10^0.5)</f>
        <v>0.0013579088006284254</v>
      </c>
      <c r="AZ11" s="109">
        <f>STDEV('M=10 cp-Datensätze'!J11,'M=10 cp-Datensätze'!V11,'M=10 cp-Datensätze'!AH11,'M=10 cp-Datensätze'!AT11,'M=10 cp-Datensätze'!BF11,'M=10 cp-Datensätze'!BR11,'M=10 cp-Datensätze'!CD11,'M=10 cp-Datensätze'!CP11,'M=10 cp-Datensätze'!DB11,'M=10 cp-Datensätze'!DN11)*2/(10^0.5)</f>
        <v>0.0013579088006284254</v>
      </c>
      <c r="BA11" s="109">
        <f>STDEV('M=10 cp-Datensätze'!K11,'M=10 cp-Datensätze'!W11,'M=10 cp-Datensätze'!AI11,'M=10 cp-Datensätze'!AU11,'M=10 cp-Datensätze'!BG11,'M=10 cp-Datensätze'!BS11,'M=10 cp-Datensätze'!CE11,'M=10 cp-Datensätze'!CQ11,'M=10 cp-Datensätze'!DC11,'M=10 cp-Datensätze'!DO11)*2/(10^0.5)</f>
        <v>0.0015842269340665069</v>
      </c>
      <c r="BB11" s="109">
        <f>STDEV('M=10 cp-Datensätze'!L11,'M=10 cp-Datensätze'!X11,'M=10 cp-Datensätze'!AJ11,'M=10 cp-Datensätze'!AV11,'M=10 cp-Datensätze'!BH11,'M=10 cp-Datensätze'!BT11,'M=10 cp-Datensätze'!CF11,'M=10 cp-Datensätze'!CR11,'M=10 cp-Datensätze'!DD11,'M=10 cp-Datensätze'!DP11)*2/(10^0.5)</f>
        <v>0.024795657520886343</v>
      </c>
      <c r="BC11" s="109">
        <f>STDEV('M=10 cp-Datensätze'!M11,'M=10 cp-Datensätze'!Y11,'M=10 cp-Datensätze'!AK11,'M=10 cp-Datensätze'!AW11,'M=10 cp-Datensätze'!BI11,'M=10 cp-Datensätze'!BU11,'M=10 cp-Datensätze'!CG11,'M=10 cp-Datensätze'!CS11,'M=10 cp-Datensätze'!DE11,'M=10 cp-Datensätze'!DQ11)*2/(10^0.5)</f>
        <v>0.00990573018129458</v>
      </c>
      <c r="BD11" s="109">
        <f>STDEV('M=10 cp-Datensätze'!N11,'M=10 cp-Datensätze'!Z11,'M=10 cp-Datensätze'!AL11,'M=10 cp-Datensätze'!AX11,'M=10 cp-Datensätze'!BJ11,'M=10 cp-Datensätze'!BV11,'M=10 cp-Datensätze'!CH11,'M=10 cp-Datensätze'!CT11,'M=10 cp-Datensätze'!DF11,'M=10 cp-Datensätze'!DR11)*2/(10^0.5)</f>
        <v>0.0020368632009426283</v>
      </c>
      <c r="BE11" s="144"/>
      <c r="BF11" s="11" t="s">
        <v>90</v>
      </c>
      <c r="BG11" s="8"/>
      <c r="BH11" s="109">
        <f t="shared" si="23"/>
        <v>0.10835320879512723</v>
      </c>
      <c r="BI11" s="109">
        <f t="shared" si="24"/>
        <v>0.10835320879512723</v>
      </c>
      <c r="BJ11" s="109">
        <f t="shared" si="25"/>
        <v>0.10765740510508225</v>
      </c>
      <c r="BK11" s="109">
        <f t="shared" si="26"/>
        <v>0.1069830318667753</v>
      </c>
      <c r="BL11" s="109">
        <f t="shared" si="27"/>
        <v>0.1069830318667753</v>
      </c>
      <c r="BM11" s="109">
        <f t="shared" si="28"/>
        <v>0.10665400920741057</v>
      </c>
      <c r="BN11" s="109">
        <f t="shared" si="29"/>
        <v>0.10594819625784994</v>
      </c>
      <c r="BO11" s="109">
        <f t="shared" si="30"/>
        <v>0.10576225033884046</v>
      </c>
      <c r="BP11" s="109">
        <f t="shared" si="31"/>
        <v>0.10601254518685313</v>
      </c>
      <c r="BQ11" s="144"/>
      <c r="BR11" s="11" t="s">
        <v>90</v>
      </c>
      <c r="BS11" s="8"/>
      <c r="BT11" s="109">
        <f t="shared" si="32"/>
        <v>0.1083541542156577</v>
      </c>
      <c r="BU11" s="109">
        <f t="shared" si="33"/>
        <v>0.1083541542156577</v>
      </c>
      <c r="BV11" s="109">
        <f t="shared" si="34"/>
        <v>0.10766121117802899</v>
      </c>
      <c r="BW11" s="109">
        <f t="shared" si="35"/>
        <v>0.10699164931768405</v>
      </c>
      <c r="BX11" s="109">
        <f t="shared" si="36"/>
        <v>0.10699164931768405</v>
      </c>
      <c r="BY11" s="109">
        <f t="shared" si="37"/>
        <v>0.10666577452488235</v>
      </c>
      <c r="BZ11" s="109">
        <f t="shared" si="38"/>
        <v>0.10881105147081788</v>
      </c>
      <c r="CA11" s="109">
        <f t="shared" si="39"/>
        <v>0.1062251245570471</v>
      </c>
      <c r="CB11" s="109">
        <f t="shared" si="40"/>
        <v>0.10603211093199046</v>
      </c>
      <c r="CC11" s="144"/>
      <c r="CD11" s="11" t="s">
        <v>90</v>
      </c>
      <c r="CE11" s="8"/>
      <c r="CF11" s="109">
        <f t="shared" si="41"/>
        <v>149.00247270748366</v>
      </c>
      <c r="CG11" s="109">
        <f t="shared" si="42"/>
        <v>149.00247270748366</v>
      </c>
      <c r="CH11" s="109">
        <f t="shared" si="43"/>
        <v>74.02478841872951</v>
      </c>
      <c r="CI11" s="109">
        <f t="shared" si="44"/>
        <v>49.042944477721385</v>
      </c>
      <c r="CJ11" s="109">
        <f t="shared" si="45"/>
        <v>49.042944477721385</v>
      </c>
      <c r="CK11" s="109">
        <f t="shared" si="46"/>
        <v>41.90877398422731</v>
      </c>
      <c r="CL11" s="109">
        <f t="shared" si="47"/>
        <v>32.51233203874225</v>
      </c>
      <c r="CM11" s="109">
        <f t="shared" si="48"/>
        <v>29.81145799637417</v>
      </c>
      <c r="CN11" s="109">
        <f t="shared" si="49"/>
        <v>32.402073510446094</v>
      </c>
    </row>
    <row r="12" spans="4:92" ht="15.75">
      <c r="D12" s="52" t="s">
        <v>164</v>
      </c>
      <c r="E12" s="50"/>
      <c r="F12" s="92" t="s">
        <v>163</v>
      </c>
      <c r="H12" s="22">
        <v>112</v>
      </c>
      <c r="J12" s="11" t="s">
        <v>91</v>
      </c>
      <c r="K12" s="8"/>
      <c r="L12" s="109">
        <f>AVERAGE('M=10 cp-Datensätze'!F12,'M=10 cp-Datensätze'!R12,'M=10 cp-Datensätze'!AD12,'M=10 cp-Datensätze'!AP12,'M=10 cp-Datensätze'!BB12,'M=10 cp-Datensätze'!BN12,'M=10 cp-Datensätze'!BZ12,'M=10 cp-Datensätze'!CL12,'M=10 cp-Datensätze'!CX12,'M=10 cp-Datensätze'!DJ12)</f>
        <v>-0.10907955309074772</v>
      </c>
      <c r="M12" s="109">
        <f>AVERAGE('M=10 cp-Datensätze'!G12,'M=10 cp-Datensätze'!S12,'M=10 cp-Datensätze'!AE12,'M=10 cp-Datensätze'!AQ12,'M=10 cp-Datensätze'!BC12,'M=10 cp-Datensätze'!BO12,'M=10 cp-Datensätze'!CA12,'M=10 cp-Datensätze'!CM12,'M=10 cp-Datensätze'!CY12,'M=10 cp-Datensätze'!DK12)</f>
        <v>-0.036359851030249246</v>
      </c>
      <c r="N12" s="109">
        <f>AVERAGE('M=10 cp-Datensätze'!H12,'M=10 cp-Datensätze'!T12,'M=10 cp-Datensätze'!AF12,'M=10 cp-Datensätze'!AR12,'M=10 cp-Datensätze'!BD12,'M=10 cp-Datensätze'!BP12,'M=10 cp-Datensätze'!CB12,'M=10 cp-Datensätze'!CN12,'M=10 cp-Datensätze'!CZ12,'M=10 cp-Datensätze'!DL12)</f>
        <v>-0.10907955309074772</v>
      </c>
      <c r="O12" s="109">
        <f>AVERAGE('M=10 cp-Datensätze'!I12,'M=10 cp-Datensätze'!U12,'M=10 cp-Datensätze'!AG12,'M=10 cp-Datensätze'!AS12,'M=10 cp-Datensätze'!BE12,'M=10 cp-Datensätze'!BQ12,'M=10 cp-Datensätze'!CC12,'M=10 cp-Datensätze'!CO12,'M=10 cp-Datensätze'!DA12,'M=10 cp-Datensätze'!DM12)</f>
        <v>-0.14543940412099698</v>
      </c>
      <c r="P12" s="109">
        <f>AVERAGE('M=10 cp-Datensätze'!J12,'M=10 cp-Datensätze'!V12,'M=10 cp-Datensätze'!AH12,'M=10 cp-Datensätze'!AT12,'M=10 cp-Datensätze'!BF12,'M=10 cp-Datensätze'!BR12,'M=10 cp-Datensätze'!CD12,'M=10 cp-Datensätze'!CP12,'M=10 cp-Datensätze'!DB12,'M=10 cp-Datensätze'!DN12)</f>
        <v>-0.10907955309074772</v>
      </c>
      <c r="Q12" s="109">
        <f>AVERAGE('M=10 cp-Datensätze'!K12,'M=10 cp-Datensätze'!W12,'M=10 cp-Datensätze'!AI12,'M=10 cp-Datensätze'!AU12,'M=10 cp-Datensätze'!BG12,'M=10 cp-Datensätze'!BS12,'M=10 cp-Datensätze'!CE12,'M=10 cp-Datensätze'!CQ12,'M=10 cp-Datensätze'!DC12,'M=10 cp-Datensätze'!DO12)</f>
        <v>-0.15990053763095832</v>
      </c>
      <c r="R12" s="109">
        <f>AVERAGE('M=10 cp-Datensätze'!L12,'M=10 cp-Datensätze'!X12,'M=10 cp-Datensätze'!AJ12,'M=10 cp-Datensätze'!AV12,'M=10 cp-Datensätze'!BH12,'M=10 cp-Datensätze'!BT12,'M=10 cp-Datensätze'!CF12,'M=10 cp-Datensätze'!CR12,'M=10 cp-Datensätze'!DD12,'M=10 cp-Datensätze'!DP12)</f>
        <v>-0.21113555668186074</v>
      </c>
      <c r="S12" s="109">
        <f>AVERAGE('M=10 cp-Datensätze'!M12,'M=10 cp-Datensätze'!Y12,'M=10 cp-Datensätze'!AK12,'M=10 cp-Datensätze'!AW12,'M=10 cp-Datensätze'!BI12,'M=10 cp-Datensätze'!BU12,'M=10 cp-Datensätze'!CG12,'M=10 cp-Datensätze'!CS12,'M=10 cp-Datensätze'!DE12,'M=10 cp-Datensätze'!DQ12)</f>
        <v>-0.3563231445102979</v>
      </c>
      <c r="T12" s="109">
        <f>AVERAGE('M=10 cp-Datensätze'!N12,'M=10 cp-Datensätze'!Z12,'M=10 cp-Datensätze'!AL12,'M=10 cp-Datensätze'!AX12,'M=10 cp-Datensätze'!BJ12,'M=10 cp-Datensätze'!BV12,'M=10 cp-Datensätze'!CH12,'M=10 cp-Datensätze'!CT12,'M=10 cp-Datensätze'!DF12,'M=10 cp-Datensätze'!DR12)</f>
        <v>-0.32723865927224316</v>
      </c>
      <c r="V12" s="11" t="s">
        <v>91</v>
      </c>
      <c r="W12" s="8"/>
      <c r="X12" s="137">
        <f t="shared" si="5"/>
        <v>0.00033652417989794874</v>
      </c>
      <c r="Y12" s="137">
        <f t="shared" si="6"/>
        <v>0.0001121747266326496</v>
      </c>
      <c r="Z12" s="137">
        <f t="shared" si="7"/>
        <v>0.00033652417989794874</v>
      </c>
      <c r="AA12" s="137">
        <f t="shared" si="8"/>
        <v>0.0004486989065305984</v>
      </c>
      <c r="AB12" s="137">
        <f t="shared" si="9"/>
        <v>0.00033652417989794874</v>
      </c>
      <c r="AC12" s="137">
        <f t="shared" si="10"/>
        <v>0.0004933133274458163</v>
      </c>
      <c r="AD12" s="137">
        <f t="shared" si="11"/>
        <v>0.0006513798236828934</v>
      </c>
      <c r="AE12" s="137">
        <f t="shared" si="12"/>
        <v>0.0010993018451884117</v>
      </c>
      <c r="AF12" s="137">
        <f t="shared" si="13"/>
        <v>0.0010095725396938463</v>
      </c>
      <c r="AH12" s="11" t="s">
        <v>91</v>
      </c>
      <c r="AI12" s="8"/>
      <c r="AJ12" s="109">
        <f t="shared" si="14"/>
        <v>34.999942493084276</v>
      </c>
      <c r="AK12" s="109">
        <f t="shared" si="15"/>
        <v>35.23565312178433</v>
      </c>
      <c r="AL12" s="109">
        <f t="shared" si="16"/>
        <v>34.999942493084276</v>
      </c>
      <c r="AM12" s="109">
        <f t="shared" si="17"/>
        <v>34.88208717873425</v>
      </c>
      <c r="AN12" s="109">
        <f t="shared" si="18"/>
        <v>34.999942493084276</v>
      </c>
      <c r="AO12" s="109">
        <f t="shared" si="19"/>
        <v>34.835213459855254</v>
      </c>
      <c r="AP12" s="109">
        <f t="shared" si="20"/>
        <v>34.66914239232117</v>
      </c>
      <c r="AQ12" s="109">
        <f t="shared" si="21"/>
        <v>34.198537361816314</v>
      </c>
      <c r="AR12" s="109">
        <f t="shared" si="22"/>
        <v>34.29281060698412</v>
      </c>
      <c r="AT12" s="11" t="s">
        <v>91</v>
      </c>
      <c r="AU12" s="8"/>
      <c r="AV12" s="109">
        <f>STDEV('M=10 cp-Datensätze'!F12,'M=10 cp-Datensätze'!R12,'M=10 cp-Datensätze'!AD12,'M=10 cp-Datensätze'!AP12,'M=10 cp-Datensätze'!BB12,'M=10 cp-Datensätze'!BN12,'M=10 cp-Datensätze'!BZ12,'M=10 cp-Datensätze'!CL12,'M=10 cp-Datensätze'!CX12,'M=10 cp-Datensätze'!DJ12)*2/(10^0.5)</f>
        <v>0.0006789544003142127</v>
      </c>
      <c r="AW12" s="109">
        <f>STDEV('M=10 cp-Datensätze'!G12,'M=10 cp-Datensätze'!S12,'M=10 cp-Datensätze'!AE12,'M=10 cp-Datensätze'!AQ12,'M=10 cp-Datensätze'!BC12,'M=10 cp-Datensätze'!BO12,'M=10 cp-Datensätze'!CA12,'M=10 cp-Datensätze'!CM12,'M=10 cp-Datensätze'!CY12,'M=10 cp-Datensätze'!DK12)*2/(10^0.5)</f>
        <v>0.0002263181334380687</v>
      </c>
      <c r="AX12" s="109">
        <f>STDEV('M=10 cp-Datensätze'!H12,'M=10 cp-Datensätze'!T12,'M=10 cp-Datensätze'!AF12,'M=10 cp-Datensätze'!AR12,'M=10 cp-Datensätze'!BD12,'M=10 cp-Datensätze'!BP12,'M=10 cp-Datensätze'!CB12,'M=10 cp-Datensätze'!CN12,'M=10 cp-Datensätze'!CZ12,'M=10 cp-Datensätze'!DL12)*2/(10^0.5)</f>
        <v>0.0006789544003142127</v>
      </c>
      <c r="AY12" s="109">
        <f>STDEV('M=10 cp-Datensätze'!I12,'M=10 cp-Datensätze'!U12,'M=10 cp-Datensätze'!AG12,'M=10 cp-Datensätze'!AS12,'M=10 cp-Datensätze'!BE12,'M=10 cp-Datensätze'!BQ12,'M=10 cp-Datensätze'!CC12,'M=10 cp-Datensätze'!CO12,'M=10 cp-Datensätze'!DA12,'M=10 cp-Datensätze'!DM12)*2/(10^0.5)</f>
        <v>0.0009052725337522748</v>
      </c>
      <c r="AZ12" s="109">
        <f>STDEV('M=10 cp-Datensätze'!J12,'M=10 cp-Datensätze'!V12,'M=10 cp-Datensätze'!AH12,'M=10 cp-Datensätze'!AT12,'M=10 cp-Datensätze'!BF12,'M=10 cp-Datensätze'!BR12,'M=10 cp-Datensätze'!CD12,'M=10 cp-Datensätze'!CP12,'M=10 cp-Datensätze'!DB12,'M=10 cp-Datensätze'!DN12)*2/(10^0.5)</f>
        <v>0.0006789544003142127</v>
      </c>
      <c r="BA12" s="109">
        <f>STDEV('M=10 cp-Datensätze'!K12,'M=10 cp-Datensätze'!W12,'M=10 cp-Datensätze'!AI12,'M=10 cp-Datensätze'!AU12,'M=10 cp-Datensätze'!BG12,'M=10 cp-Datensätze'!BS12,'M=10 cp-Datensätze'!CE12,'M=10 cp-Datensätze'!CQ12,'M=10 cp-Datensätze'!DC12,'M=10 cp-Datensätze'!DO12)*2/(10^0.5)</f>
        <v>0.011396817014164186</v>
      </c>
      <c r="BB12" s="109">
        <f>STDEV('M=10 cp-Datensätze'!L12,'M=10 cp-Datensätze'!X12,'M=10 cp-Datensätze'!AJ12,'M=10 cp-Datensätze'!AV12,'M=10 cp-Datensätze'!BH12,'M=10 cp-Datensätze'!BT12,'M=10 cp-Datensätze'!CF12,'M=10 cp-Datensätze'!CR12,'M=10 cp-Datensätze'!DD12,'M=10 cp-Datensätze'!DP12)*2/(10^0.5)</f>
        <v>0.03622227782574485</v>
      </c>
      <c r="BC12" s="109">
        <f>STDEV('M=10 cp-Datensätze'!M12,'M=10 cp-Datensätze'!Y12,'M=10 cp-Datensätze'!AK12,'M=10 cp-Datensätze'!AW12,'M=10 cp-Datensätze'!BI12,'M=10 cp-Datensätze'!BU12,'M=10 cp-Datensätze'!CG12,'M=10 cp-Datensätze'!CS12,'M=10 cp-Datensätze'!DE12,'M=10 cp-Datensätze'!DQ12)*2/(10^0.5)</f>
        <v>0.00990573018129458</v>
      </c>
      <c r="BD12" s="109">
        <f>STDEV('M=10 cp-Datensätze'!N12,'M=10 cp-Datensätze'!Z12,'M=10 cp-Datensätze'!AL12,'M=10 cp-Datensätze'!AX12,'M=10 cp-Datensätze'!BJ12,'M=10 cp-Datensätze'!BV12,'M=10 cp-Datensätze'!CH12,'M=10 cp-Datensätze'!CT12,'M=10 cp-Datensätze'!DF12,'M=10 cp-Datensätze'!DR12)*2/(10^0.5)</f>
        <v>0.0020368632009426283</v>
      </c>
      <c r="BE12" s="144"/>
      <c r="BF12" s="11" t="s">
        <v>91</v>
      </c>
      <c r="BG12" s="8"/>
      <c r="BH12" s="109">
        <f t="shared" si="23"/>
        <v>0.10800265373183694</v>
      </c>
      <c r="BI12" s="109">
        <f t="shared" si="24"/>
        <v>0.10870901895980796</v>
      </c>
      <c r="BJ12" s="109">
        <f t="shared" si="25"/>
        <v>0.10800265373183694</v>
      </c>
      <c r="BK12" s="109">
        <f t="shared" si="26"/>
        <v>0.10765740510508225</v>
      </c>
      <c r="BL12" s="109">
        <f t="shared" si="27"/>
        <v>0.10800265373183694</v>
      </c>
      <c r="BM12" s="109">
        <f t="shared" si="28"/>
        <v>0.10752157825421965</v>
      </c>
      <c r="BN12" s="109">
        <f t="shared" si="29"/>
        <v>0.10704721916660676</v>
      </c>
      <c r="BO12" s="109">
        <f t="shared" si="30"/>
        <v>0.10576225033884046</v>
      </c>
      <c r="BP12" s="109">
        <f t="shared" si="31"/>
        <v>0.10601254518685313</v>
      </c>
      <c r="BQ12" s="144"/>
      <c r="BR12" s="11" t="s">
        <v>91</v>
      </c>
      <c r="BS12" s="8"/>
      <c r="BT12" s="109">
        <f t="shared" si="32"/>
        <v>0.10800478782071089</v>
      </c>
      <c r="BU12" s="109">
        <f t="shared" si="33"/>
        <v>0.10870925454211067</v>
      </c>
      <c r="BV12" s="109">
        <f t="shared" si="34"/>
        <v>0.10800478782071089</v>
      </c>
      <c r="BW12" s="109">
        <f t="shared" si="35"/>
        <v>0.10766121117802899</v>
      </c>
      <c r="BX12" s="109">
        <f t="shared" si="36"/>
        <v>0.10800478782071089</v>
      </c>
      <c r="BY12" s="109">
        <f t="shared" si="37"/>
        <v>0.1081238975820453</v>
      </c>
      <c r="BZ12" s="109">
        <f t="shared" si="38"/>
        <v>0.11300955951683463</v>
      </c>
      <c r="CA12" s="109">
        <f t="shared" si="39"/>
        <v>0.1062251245570471</v>
      </c>
      <c r="CB12" s="109">
        <f t="shared" si="40"/>
        <v>0.10603211093199046</v>
      </c>
      <c r="CC12" s="144"/>
      <c r="CD12" s="11" t="s">
        <v>91</v>
      </c>
      <c r="CE12" s="8"/>
      <c r="CF12" s="109">
        <f t="shared" si="41"/>
        <v>99.01469593559602</v>
      </c>
      <c r="CG12" s="109">
        <f t="shared" si="42"/>
        <v>298.9815729763881</v>
      </c>
      <c r="CH12" s="109">
        <f t="shared" si="43"/>
        <v>99.01469593559602</v>
      </c>
      <c r="CI12" s="109">
        <f t="shared" si="44"/>
        <v>74.02478841872951</v>
      </c>
      <c r="CJ12" s="109">
        <f t="shared" si="45"/>
        <v>99.01469593559602</v>
      </c>
      <c r="CK12" s="109">
        <f t="shared" si="46"/>
        <v>67.61947094361204</v>
      </c>
      <c r="CL12" s="109">
        <f t="shared" si="47"/>
        <v>53.52464610549589</v>
      </c>
      <c r="CM12" s="109">
        <f t="shared" si="48"/>
        <v>29.81145799637417</v>
      </c>
      <c r="CN12" s="109">
        <f t="shared" si="49"/>
        <v>32.402073510446094</v>
      </c>
    </row>
    <row r="13" spans="4:92" ht="15.75">
      <c r="D13" s="52" t="s">
        <v>165</v>
      </c>
      <c r="E13" s="50"/>
      <c r="F13" s="92" t="s">
        <v>163</v>
      </c>
      <c r="H13" s="22">
        <v>128</v>
      </c>
      <c r="J13" s="11" t="s">
        <v>92</v>
      </c>
      <c r="K13" s="8"/>
      <c r="L13" s="109">
        <f>AVERAGE('M=10 cp-Datensätze'!F13,'M=10 cp-Datensätze'!R13,'M=10 cp-Datensätze'!AD13,'M=10 cp-Datensätze'!AP13,'M=10 cp-Datensätze'!BB13,'M=10 cp-Datensätze'!BN13,'M=10 cp-Datensätze'!BZ13,'M=10 cp-Datensätze'!CL13,'M=10 cp-Datensätze'!CX13,'M=10 cp-Datensätze'!DJ13)</f>
        <v>-0.10907955309074772</v>
      </c>
      <c r="M13" s="109">
        <f>AVERAGE('M=10 cp-Datensätze'!G13,'M=10 cp-Datensätze'!S13,'M=10 cp-Datensätze'!AE13,'M=10 cp-Datensätze'!AQ13,'M=10 cp-Datensätze'!BC13,'M=10 cp-Datensätze'!BO13,'M=10 cp-Datensätze'!CA13,'M=10 cp-Datensätze'!CM13,'M=10 cp-Datensätze'!CY13,'M=10 cp-Datensätze'!DK13)</f>
        <v>0.010913048688291953</v>
      </c>
      <c r="N13" s="109">
        <f>AVERAGE('M=10 cp-Datensätze'!H13,'M=10 cp-Datensätze'!T13,'M=10 cp-Datensätze'!AF13,'M=10 cp-Datensätze'!AR13,'M=10 cp-Datensätze'!BD13,'M=10 cp-Datensätze'!BP13,'M=10 cp-Datensätze'!CB13,'M=10 cp-Datensätze'!CN13,'M=10 cp-Datensätze'!CZ13,'M=10 cp-Datensätze'!DL13)</f>
        <v>-0.061806653372206546</v>
      </c>
      <c r="O13" s="109">
        <f>AVERAGE('M=10 cp-Datensätze'!I13,'M=10 cp-Datensätze'!U13,'M=10 cp-Datensätze'!AG13,'M=10 cp-Datensätze'!AS13,'M=10 cp-Datensätze'!BE13,'M=10 cp-Datensätze'!BQ13,'M=10 cp-Datensätze'!CC13,'M=10 cp-Datensätze'!CO13,'M=10 cp-Datensätze'!DA13,'M=10 cp-Datensätze'!DM13)</f>
        <v>-0.036359851030249246</v>
      </c>
      <c r="P13" s="109">
        <f>AVERAGE('M=10 cp-Datensätze'!J13,'M=10 cp-Datensätze'!V13,'M=10 cp-Datensätze'!AH13,'M=10 cp-Datensätze'!AT13,'M=10 cp-Datensätze'!BF13,'M=10 cp-Datensätze'!BR13,'M=10 cp-Datensätze'!CD13,'M=10 cp-Datensätze'!CP13,'M=10 cp-Datensätze'!DB13,'M=10 cp-Datensätze'!DN13)</f>
        <v>-0.036359851030249246</v>
      </c>
      <c r="Q13" s="109">
        <f>AVERAGE('M=10 cp-Datensätze'!K13,'M=10 cp-Datensätze'!W13,'M=10 cp-Datensätze'!AI13,'M=10 cp-Datensätze'!AU13,'M=10 cp-Datensätze'!BG13,'M=10 cp-Datensätze'!BS13,'M=10 cp-Datensätze'!CE13,'M=10 cp-Datensätze'!CQ13,'M=10 cp-Datensätze'!DC13,'M=10 cp-Datensätze'!DO13)</f>
        <v>-0.061806653372206546</v>
      </c>
      <c r="R13" s="109">
        <f>AVERAGE('M=10 cp-Datensätze'!L13,'M=10 cp-Datensätze'!X13,'M=10 cp-Datensätze'!AJ13,'M=10 cp-Datensätze'!AV13,'M=10 cp-Datensätze'!BH13,'M=10 cp-Datensätze'!BT13,'M=10 cp-Datensätze'!CF13,'M=10 cp-Datensätze'!CR13,'M=10 cp-Datensätze'!DD13,'M=10 cp-Datensätze'!DP13)</f>
        <v>-0.10205600359111296</v>
      </c>
      <c r="S13" s="109">
        <f>AVERAGE('M=10 cp-Datensätze'!M13,'M=10 cp-Datensätze'!Y13,'M=10 cp-Datensätze'!AK13,'M=10 cp-Datensätze'!AW13,'M=10 cp-Datensätze'!BI13,'M=10 cp-Datensätze'!BU13,'M=10 cp-Datensätze'!CG13,'M=10 cp-Datensätze'!CS13,'M=10 cp-Datensätze'!DE13,'M=10 cp-Datensätze'!DQ13)</f>
        <v>-0.3563231445102979</v>
      </c>
      <c r="T13" s="109">
        <f>AVERAGE('M=10 cp-Datensätze'!N13,'M=10 cp-Datensätze'!Z13,'M=10 cp-Datensätze'!AL13,'M=10 cp-Datensätze'!AX13,'M=10 cp-Datensätze'!BJ13,'M=10 cp-Datensätze'!BV13,'M=10 cp-Datensätze'!CH13,'M=10 cp-Datensätze'!CT13,'M=10 cp-Datensätze'!DF13,'M=10 cp-Datensätze'!DR13)</f>
        <v>-0.32723865927224316</v>
      </c>
      <c r="V13" s="11" t="s">
        <v>92</v>
      </c>
      <c r="W13" s="8"/>
      <c r="X13" s="137">
        <f t="shared" si="5"/>
        <v>0.00033652417989794874</v>
      </c>
      <c r="Y13" s="137">
        <f t="shared" si="6"/>
        <v>-3.366813170712689E-05</v>
      </c>
      <c r="Z13" s="137">
        <f t="shared" si="7"/>
        <v>0.00019068132155817231</v>
      </c>
      <c r="AA13" s="137">
        <f t="shared" si="8"/>
        <v>0.0001121747266326496</v>
      </c>
      <c r="AB13" s="137">
        <f t="shared" si="9"/>
        <v>0.0001121747266326496</v>
      </c>
      <c r="AC13" s="137">
        <f t="shared" si="10"/>
        <v>0.00019068132155817231</v>
      </c>
      <c r="AD13" s="137">
        <f t="shared" si="11"/>
        <v>0.0003148556437849444</v>
      </c>
      <c r="AE13" s="137">
        <f t="shared" si="12"/>
        <v>0.0010993018451884117</v>
      </c>
      <c r="AF13" s="137">
        <f t="shared" si="13"/>
        <v>0.0010095725396938463</v>
      </c>
      <c r="AH13" s="11" t="s">
        <v>92</v>
      </c>
      <c r="AI13" s="8"/>
      <c r="AJ13" s="109">
        <f t="shared" si="14"/>
        <v>34.999942493084276</v>
      </c>
      <c r="AK13" s="109">
        <f t="shared" si="15"/>
        <v>35.388881539907686</v>
      </c>
      <c r="AL13" s="109">
        <f t="shared" si="16"/>
        <v>35.15317091120763</v>
      </c>
      <c r="AM13" s="109">
        <f t="shared" si="17"/>
        <v>35.23565312178433</v>
      </c>
      <c r="AN13" s="109">
        <f t="shared" si="18"/>
        <v>35.23565312178433</v>
      </c>
      <c r="AO13" s="109">
        <f t="shared" si="19"/>
        <v>35.15317091120763</v>
      </c>
      <c r="AP13" s="109">
        <f t="shared" si="20"/>
        <v>35.02270833537125</v>
      </c>
      <c r="AQ13" s="109">
        <f t="shared" si="21"/>
        <v>34.198537361816314</v>
      </c>
      <c r="AR13" s="109">
        <f t="shared" si="22"/>
        <v>34.29281060698412</v>
      </c>
      <c r="AT13" s="11" t="s">
        <v>92</v>
      </c>
      <c r="AU13" s="8"/>
      <c r="AV13" s="109">
        <f>STDEV('M=10 cp-Datensätze'!F13,'M=10 cp-Datensätze'!R13,'M=10 cp-Datensätze'!AD13,'M=10 cp-Datensätze'!AP13,'M=10 cp-Datensätze'!BB13,'M=10 cp-Datensätze'!BN13,'M=10 cp-Datensätze'!BZ13,'M=10 cp-Datensätze'!CL13,'M=10 cp-Datensätze'!CX13,'M=10 cp-Datensätze'!DJ13)*2/(10^0.5)</f>
        <v>0.0006789544003142127</v>
      </c>
      <c r="AW13" s="109">
        <f>STDEV('M=10 cp-Datensätze'!G13,'M=10 cp-Datensätze'!S13,'M=10 cp-Datensätze'!AE13,'M=10 cp-Datensätze'!AQ13,'M=10 cp-Datensätze'!BC13,'M=10 cp-Datensätze'!BO13,'M=10 cp-Datensätze'!CA13,'M=10 cp-Datensätze'!CM13,'M=10 cp-Datensätze'!CY13,'M=10 cp-Datensätze'!DK13)*2/(10^0.5)</f>
        <v>0.011113304817074758</v>
      </c>
      <c r="AX13" s="109">
        <f>STDEV('M=10 cp-Datensätze'!H13,'M=10 cp-Datensätze'!T13,'M=10 cp-Datensätze'!AF13,'M=10 cp-Datensätze'!AR13,'M=10 cp-Datensätze'!BD13,'M=10 cp-Datensätze'!BP13,'M=10 cp-Datensätze'!CB13,'M=10 cp-Datensätze'!CN13,'M=10 cp-Datensätze'!CZ13,'M=10 cp-Datensätze'!DL13)*2/(10^0.5)</f>
        <v>0.011107701613304715</v>
      </c>
      <c r="AY13" s="109">
        <f>STDEV('M=10 cp-Datensätze'!I13,'M=10 cp-Datensätze'!U13,'M=10 cp-Datensätze'!AG13,'M=10 cp-Datensätze'!AS13,'M=10 cp-Datensätze'!BE13,'M=10 cp-Datensätze'!BQ13,'M=10 cp-Datensätze'!CC13,'M=10 cp-Datensätze'!CO13,'M=10 cp-Datensätze'!DA13,'M=10 cp-Datensätze'!DM13)*2/(10^0.5)</f>
        <v>0.0002263181334380687</v>
      </c>
      <c r="AZ13" s="109">
        <f>STDEV('M=10 cp-Datensätze'!J13,'M=10 cp-Datensätze'!V13,'M=10 cp-Datensätze'!AH13,'M=10 cp-Datensätze'!AT13,'M=10 cp-Datensätze'!BF13,'M=10 cp-Datensätze'!BR13,'M=10 cp-Datensätze'!CD13,'M=10 cp-Datensätze'!CP13,'M=10 cp-Datensätze'!DB13,'M=10 cp-Datensätze'!DN13)*2/(10^0.5)</f>
        <v>0.0002263181334380687</v>
      </c>
      <c r="BA13" s="109">
        <f>STDEV('M=10 cp-Datensätze'!K13,'M=10 cp-Datensätze'!W13,'M=10 cp-Datensätze'!AI13,'M=10 cp-Datensätze'!AU13,'M=10 cp-Datensätze'!BG13,'M=10 cp-Datensätze'!BS13,'M=10 cp-Datensätze'!CE13,'M=10 cp-Datensätze'!CQ13,'M=10 cp-Datensätze'!DC13,'M=10 cp-Datensätze'!DO13)*2/(10^0.5)</f>
        <v>0.011107701613304715</v>
      </c>
      <c r="BB13" s="109">
        <f>STDEV('M=10 cp-Datensätze'!L13,'M=10 cp-Datensätze'!X13,'M=10 cp-Datensätze'!AJ13,'M=10 cp-Datensätze'!AV13,'M=10 cp-Datensätze'!BH13,'M=10 cp-Datensätze'!BT13,'M=10 cp-Datensätze'!CF13,'M=10 cp-Datensätze'!CR13,'M=10 cp-Datensätze'!DD13,'M=10 cp-Datensätze'!DP13)*2/(10^0.5)</f>
        <v>0.0358748576781284</v>
      </c>
      <c r="BC13" s="109">
        <f>STDEV('M=10 cp-Datensätze'!M13,'M=10 cp-Datensätze'!Y13,'M=10 cp-Datensätze'!AK13,'M=10 cp-Datensätze'!AW13,'M=10 cp-Datensätze'!BI13,'M=10 cp-Datensätze'!BU13,'M=10 cp-Datensätze'!CG13,'M=10 cp-Datensätze'!CS13,'M=10 cp-Datensätze'!DE13,'M=10 cp-Datensätze'!DQ13)*2/(10^0.5)</f>
        <v>0.00990573018129458</v>
      </c>
      <c r="BD13" s="109">
        <f>STDEV('M=10 cp-Datensätze'!N13,'M=10 cp-Datensätze'!Z13,'M=10 cp-Datensätze'!AL13,'M=10 cp-Datensätze'!AX13,'M=10 cp-Datensätze'!BJ13,'M=10 cp-Datensätze'!BV13,'M=10 cp-Datensätze'!CH13,'M=10 cp-Datensätze'!CT13,'M=10 cp-Datensätze'!DF13,'M=10 cp-Datensätze'!DR13)*2/(10^0.5)</f>
        <v>0.0020368632009426283</v>
      </c>
      <c r="BE13" s="144"/>
      <c r="BF13" s="11" t="s">
        <v>92</v>
      </c>
      <c r="BG13" s="8"/>
      <c r="BH13" s="109">
        <f t="shared" si="23"/>
        <v>0.10800265373183694</v>
      </c>
      <c r="BI13" s="109">
        <f t="shared" si="24"/>
        <v>0.10917939511523864</v>
      </c>
      <c r="BJ13" s="109">
        <f t="shared" si="25"/>
        <v>0.10845945209382615</v>
      </c>
      <c r="BK13" s="109">
        <f t="shared" si="26"/>
        <v>0.10870901895980796</v>
      </c>
      <c r="BL13" s="109">
        <f t="shared" si="27"/>
        <v>0.10870901895980796</v>
      </c>
      <c r="BM13" s="109">
        <f t="shared" si="28"/>
        <v>0.10845945209382615</v>
      </c>
      <c r="BN13" s="109">
        <f t="shared" si="29"/>
        <v>0.10806995772888206</v>
      </c>
      <c r="BO13" s="109">
        <f t="shared" si="30"/>
        <v>0.10576225033884046</v>
      </c>
      <c r="BP13" s="109">
        <f t="shared" si="31"/>
        <v>0.10601254518685313</v>
      </c>
      <c r="BQ13" s="144"/>
      <c r="BR13" s="11" t="s">
        <v>92</v>
      </c>
      <c r="BS13" s="8"/>
      <c r="BT13" s="109">
        <f t="shared" si="32"/>
        <v>0.10800478782071089</v>
      </c>
      <c r="BU13" s="109">
        <f t="shared" si="33"/>
        <v>0.10974354587713399</v>
      </c>
      <c r="BV13" s="109">
        <f t="shared" si="34"/>
        <v>0.10902675719117386</v>
      </c>
      <c r="BW13" s="109">
        <f t="shared" si="35"/>
        <v>0.10870925454211067</v>
      </c>
      <c r="BX13" s="109">
        <f t="shared" si="36"/>
        <v>0.10870925454211067</v>
      </c>
      <c r="BY13" s="109">
        <f t="shared" si="37"/>
        <v>0.10902675719117386</v>
      </c>
      <c r="BZ13" s="109">
        <f t="shared" si="38"/>
        <v>0.11386887712166271</v>
      </c>
      <c r="CA13" s="109">
        <f t="shared" si="39"/>
        <v>0.1062251245570471</v>
      </c>
      <c r="CB13" s="109">
        <f t="shared" si="40"/>
        <v>0.10603211093199046</v>
      </c>
      <c r="CC13" s="144"/>
      <c r="CD13" s="11" t="s">
        <v>92</v>
      </c>
      <c r="CE13" s="8"/>
      <c r="CF13" s="109">
        <f t="shared" si="41"/>
        <v>99.01469593559602</v>
      </c>
      <c r="CG13" s="109">
        <f t="shared" si="42"/>
        <v>1005.6176693765893</v>
      </c>
      <c r="CH13" s="109">
        <f t="shared" si="43"/>
        <v>176.39970980891425</v>
      </c>
      <c r="CI13" s="109">
        <f t="shared" si="44"/>
        <v>298.9815729763881</v>
      </c>
      <c r="CJ13" s="109">
        <f t="shared" si="45"/>
        <v>298.9815729763881</v>
      </c>
      <c r="CK13" s="109">
        <f t="shared" si="46"/>
        <v>176.39970980891425</v>
      </c>
      <c r="CL13" s="109">
        <f t="shared" si="47"/>
        <v>111.5748933084603</v>
      </c>
      <c r="CM13" s="109">
        <f t="shared" si="48"/>
        <v>29.81145799637417</v>
      </c>
      <c r="CN13" s="109">
        <f t="shared" si="49"/>
        <v>32.402073510446094</v>
      </c>
    </row>
    <row r="14" spans="8:92" ht="16.5" thickBot="1">
      <c r="H14" s="24">
        <v>144</v>
      </c>
      <c r="J14" s="12" t="s">
        <v>93</v>
      </c>
      <c r="K14" s="9"/>
      <c r="L14" s="109">
        <f>AVERAGE('M=10 cp-Datensätze'!F14,'M=10 cp-Datensätze'!R14,'M=10 cp-Datensätze'!AD14,'M=10 cp-Datensätze'!AP14,'M=10 cp-Datensätze'!BB14,'M=10 cp-Datensätze'!BN14,'M=10 cp-Datensätze'!BZ14,'M=10 cp-Datensätze'!CL14,'M=10 cp-Datensätze'!CX14,'M=10 cp-Datensätze'!DJ14)</f>
        <v>-0.07271970206049849</v>
      </c>
      <c r="M14" s="109">
        <f>AVERAGE('M=10 cp-Datensätze'!G14,'M=10 cp-Datensätze'!S14,'M=10 cp-Datensätze'!AE14,'M=10 cp-Datensätze'!AQ14,'M=10 cp-Datensätze'!BC14,'M=10 cp-Datensätze'!BO14,'M=10 cp-Datensätze'!CA14,'M=10 cp-Datensätze'!CM14,'M=10 cp-Datensätze'!CY14,'M=10 cp-Datensätze'!DK14)</f>
        <v>0.036359851030249246</v>
      </c>
      <c r="N14" s="109">
        <f>AVERAGE('M=10 cp-Datensätze'!H14,'M=10 cp-Datensätze'!T14,'M=10 cp-Datensätze'!AF14,'M=10 cp-Datensätze'!AR14,'M=10 cp-Datensätze'!BD14,'M=10 cp-Datensätze'!BP14,'M=10 cp-Datensätze'!CB14,'M=10 cp-Datensätze'!CN14,'M=10 cp-Datensätze'!CZ14,'M=10 cp-Datensätze'!DL14)</f>
        <v>0</v>
      </c>
      <c r="O14" s="109">
        <f>AVERAGE('M=10 cp-Datensätze'!I14,'M=10 cp-Datensätze'!U14,'M=10 cp-Datensätze'!AG14,'M=10 cp-Datensätze'!AS14,'M=10 cp-Datensätze'!BE14,'M=10 cp-Datensätze'!BQ14,'M=10 cp-Datensätze'!CC14,'M=10 cp-Datensätze'!CO14,'M=10 cp-Datensätze'!DA14,'M=10 cp-Datensätze'!DM14)</f>
        <v>0.036359851030249246</v>
      </c>
      <c r="P14" s="109">
        <f>AVERAGE('M=10 cp-Datensätze'!J14,'M=10 cp-Datensätze'!V14,'M=10 cp-Datensätze'!AH14,'M=10 cp-Datensätze'!AT14,'M=10 cp-Datensätze'!BF14,'M=10 cp-Datensätze'!BR14,'M=10 cp-Datensätze'!CD14,'M=10 cp-Datensätze'!CP14,'M=10 cp-Datensätze'!DB14,'M=10 cp-Datensätze'!DN14)</f>
        <v>0.036359851030249246</v>
      </c>
      <c r="Q14" s="109">
        <f>AVERAGE('M=10 cp-Datensätze'!K14,'M=10 cp-Datensätze'!W14,'M=10 cp-Datensätze'!AI14,'M=10 cp-Datensätze'!AU14,'M=10 cp-Datensätze'!BG14,'M=10 cp-Datensätze'!BS14,'M=10 cp-Datensätze'!CE14,'M=10 cp-Datensätze'!CQ14,'M=10 cp-Datensätze'!DC14,'M=10 cp-Datensätze'!DO14)</f>
        <v>0.036359851030249246</v>
      </c>
      <c r="R14" s="109">
        <f>AVERAGE('M=10 cp-Datensätze'!L14,'M=10 cp-Datensätze'!X14,'M=10 cp-Datensätze'!AJ14,'M=10 cp-Datensätze'!AV14,'M=10 cp-Datensätze'!BH14,'M=10 cp-Datensätze'!BT14,'M=10 cp-Datensätze'!CF14,'M=10 cp-Datensätze'!CR14,'M=10 cp-Datensätze'!DD14,'M=10 cp-Datensätze'!DP14)</f>
        <v>0.014461133509961352</v>
      </c>
      <c r="S14" s="109">
        <f>AVERAGE('M=10 cp-Datensätze'!M14,'M=10 cp-Datensätze'!Y14,'M=10 cp-Datensätze'!AK14,'M=10 cp-Datensätze'!AW14,'M=10 cp-Datensätze'!BI14,'M=10 cp-Datensätze'!BU14,'M=10 cp-Datensätze'!CG14,'M=10 cp-Datensätze'!CS14,'M=10 cp-Datensätze'!DE14,'M=10 cp-Datensätze'!DQ14)</f>
        <v>-0.18179925515124626</v>
      </c>
      <c r="T14" s="109">
        <f>AVERAGE('M=10 cp-Datensätze'!N14,'M=10 cp-Datensätze'!Z14,'M=10 cp-Datensätze'!AL14,'M=10 cp-Datensätze'!AX14,'M=10 cp-Datensätze'!BJ14,'M=10 cp-Datensätze'!BV14,'M=10 cp-Datensätze'!CH14,'M=10 cp-Datensätze'!CT14,'M=10 cp-Datensätze'!DF14,'M=10 cp-Datensätze'!DR14)</f>
        <v>-0.1927123038395382</v>
      </c>
      <c r="V14" s="12" t="s">
        <v>93</v>
      </c>
      <c r="W14" s="9"/>
      <c r="X14" s="137">
        <f t="shared" si="5"/>
        <v>0.0002243494532652992</v>
      </c>
      <c r="Y14" s="137">
        <f t="shared" si="6"/>
        <v>-0.0001121747266326496</v>
      </c>
      <c r="Z14" s="137">
        <f t="shared" si="7"/>
        <v>0</v>
      </c>
      <c r="AA14" s="137">
        <f t="shared" si="8"/>
        <v>-0.0001121747266326496</v>
      </c>
      <c r="AB14" s="137">
        <f t="shared" si="9"/>
        <v>-0.0001121747266326496</v>
      </c>
      <c r="AC14" s="137">
        <f t="shared" si="10"/>
        <v>-0.0001121747266326496</v>
      </c>
      <c r="AD14" s="137">
        <f t="shared" si="11"/>
        <v>-4.4614420915218014E-05</v>
      </c>
      <c r="AE14" s="137">
        <f t="shared" si="12"/>
        <v>0.0005608736331632481</v>
      </c>
      <c r="AF14" s="137">
        <f t="shared" si="13"/>
        <v>0.0005945417648703749</v>
      </c>
      <c r="AH14" s="12" t="s">
        <v>93</v>
      </c>
      <c r="AI14" s="9"/>
      <c r="AJ14" s="109">
        <f t="shared" si="14"/>
        <v>35.1177978074343</v>
      </c>
      <c r="AK14" s="109">
        <f t="shared" si="15"/>
        <v>35.47136375048438</v>
      </c>
      <c r="AL14" s="109">
        <f t="shared" si="16"/>
        <v>35.353508436134355</v>
      </c>
      <c r="AM14" s="109">
        <f t="shared" si="17"/>
        <v>35.47136375048438</v>
      </c>
      <c r="AN14" s="109">
        <f t="shared" si="18"/>
        <v>35.47136375048438</v>
      </c>
      <c r="AO14" s="109">
        <f t="shared" si="19"/>
        <v>35.47136375048438</v>
      </c>
      <c r="AP14" s="109">
        <f t="shared" si="20"/>
        <v>35.400382155013354</v>
      </c>
      <c r="AQ14" s="109">
        <f t="shared" si="21"/>
        <v>34.76423186438422</v>
      </c>
      <c r="AR14" s="109">
        <f t="shared" si="22"/>
        <v>34.7288587606109</v>
      </c>
      <c r="AT14" s="12" t="s">
        <v>93</v>
      </c>
      <c r="AU14" s="9"/>
      <c r="AV14" s="109">
        <f>STDEV('M=10 cp-Datensätze'!F14,'M=10 cp-Datensätze'!R14,'M=10 cp-Datensätze'!AD14,'M=10 cp-Datensätze'!AP14,'M=10 cp-Datensätze'!BB14,'M=10 cp-Datensätze'!BN14,'M=10 cp-Datensätze'!BZ14,'M=10 cp-Datensätze'!CL14,'M=10 cp-Datensätze'!CX14,'M=10 cp-Datensätze'!DJ14)*2/(10^0.5)</f>
        <v>0.0004526362668761374</v>
      </c>
      <c r="AW14" s="109">
        <f>STDEV('M=10 cp-Datensätze'!G14,'M=10 cp-Datensätze'!S14,'M=10 cp-Datensätze'!AE14,'M=10 cp-Datensätze'!AQ14,'M=10 cp-Datensätze'!BC14,'M=10 cp-Datensätze'!BO14,'M=10 cp-Datensätze'!CA14,'M=10 cp-Datensätze'!CM14,'M=10 cp-Datensätze'!CY14,'M=10 cp-Datensätze'!DK14)*2/(10^0.5)</f>
        <v>0.0002263181334380687</v>
      </c>
      <c r="AX14" s="109">
        <f>STDEV('M=10 cp-Datensätze'!H14,'M=10 cp-Datensätze'!T14,'M=10 cp-Datensätze'!AF14,'M=10 cp-Datensätze'!AR14,'M=10 cp-Datensätze'!BD14,'M=10 cp-Datensätze'!BP14,'M=10 cp-Datensätze'!CB14,'M=10 cp-Datensätze'!CN14,'M=10 cp-Datensätze'!CZ14,'M=10 cp-Datensätze'!DL14)*2/(10^0.5)</f>
        <v>0</v>
      </c>
      <c r="AY14" s="109">
        <f>STDEV('M=10 cp-Datensätze'!I14,'M=10 cp-Datensätze'!U14,'M=10 cp-Datensätze'!AG14,'M=10 cp-Datensätze'!AS14,'M=10 cp-Datensätze'!BE14,'M=10 cp-Datensätze'!BQ14,'M=10 cp-Datensätze'!CC14,'M=10 cp-Datensätze'!CO14,'M=10 cp-Datensätze'!DA14,'M=10 cp-Datensätze'!DM14)*2/(10^0.5)</f>
        <v>0.0002263181334380687</v>
      </c>
      <c r="AZ14" s="109">
        <f>STDEV('M=10 cp-Datensätze'!J14,'M=10 cp-Datensätze'!V14,'M=10 cp-Datensätze'!AH14,'M=10 cp-Datensätze'!AT14,'M=10 cp-Datensätze'!BF14,'M=10 cp-Datensätze'!BR14,'M=10 cp-Datensätze'!CD14,'M=10 cp-Datensätze'!CP14,'M=10 cp-Datensätze'!DB14,'M=10 cp-Datensätze'!DN14)*2/(10^0.5)</f>
        <v>0.0002263181334380687</v>
      </c>
      <c r="BA14" s="109">
        <f>STDEV('M=10 cp-Datensätze'!K14,'M=10 cp-Datensätze'!W14,'M=10 cp-Datensätze'!AI14,'M=10 cp-Datensätze'!AU14,'M=10 cp-Datensätze'!BG14,'M=10 cp-Datensätze'!BS14,'M=10 cp-Datensätze'!CE14,'M=10 cp-Datensätze'!CQ14,'M=10 cp-Datensätze'!DC14,'M=10 cp-Datensätze'!DO14)*2/(10^0.5)</f>
        <v>0.0002263181334380687</v>
      </c>
      <c r="BB14" s="109">
        <f>STDEV('M=10 cp-Datensätze'!L14,'M=10 cp-Datensätze'!X14,'M=10 cp-Datensätze'!AJ14,'M=10 cp-Datensätze'!AV14,'M=10 cp-Datensätze'!BH14,'M=10 cp-Datensätze'!BT14,'M=10 cp-Datensätze'!CF14,'M=10 cp-Datensätze'!CR14,'M=10 cp-Datensätze'!DD14,'M=10 cp-Datensätze'!DP14)*2/(10^0.5)</f>
        <v>0.011808858448030738</v>
      </c>
      <c r="BC14" s="109">
        <f>STDEV('M=10 cp-Datensätze'!M14,'M=10 cp-Datensätze'!Y14,'M=10 cp-Datensätze'!AK14,'M=10 cp-Datensätze'!AW14,'M=10 cp-Datensätze'!BI14,'M=10 cp-Datensätze'!BU14,'M=10 cp-Datensätze'!CG14,'M=10 cp-Datensätze'!CS14,'M=10 cp-Datensätze'!DE14,'M=10 cp-Datensätze'!DQ14)*2/(10^0.5)</f>
        <v>0.001131590667190357</v>
      </c>
      <c r="BD14" s="109">
        <f>STDEV('M=10 cp-Datensätze'!N14,'M=10 cp-Datensätze'!Z14,'M=10 cp-Datensätze'!AL14,'M=10 cp-Datensätze'!AX14,'M=10 cp-Datensätze'!BJ14,'M=10 cp-Datensätze'!BV14,'M=10 cp-Datensätze'!CH14,'M=10 cp-Datensätze'!CT14,'M=10 cp-Datensätze'!DF14,'M=10 cp-Datensätze'!DR14)*2/(10^0.5)</f>
        <v>0.011207564964702729</v>
      </c>
      <c r="BE14" s="144"/>
      <c r="BF14" s="12" t="s">
        <v>93</v>
      </c>
      <c r="BG14" s="9"/>
      <c r="BH14" s="109">
        <f t="shared" si="23"/>
        <v>0.10835320879512723</v>
      </c>
      <c r="BI14" s="109">
        <f t="shared" si="24"/>
        <v>0.10943619880540909</v>
      </c>
      <c r="BJ14" s="109">
        <f t="shared" si="25"/>
        <v>0.10907003279604079</v>
      </c>
      <c r="BK14" s="109">
        <f t="shared" si="26"/>
        <v>0.10943619880540909</v>
      </c>
      <c r="BL14" s="109">
        <f t="shared" si="27"/>
        <v>0.10943619880540909</v>
      </c>
      <c r="BM14" s="109">
        <f t="shared" si="28"/>
        <v>0.10943619880540909</v>
      </c>
      <c r="BN14" s="109">
        <f t="shared" si="29"/>
        <v>0.10921505108483555</v>
      </c>
      <c r="BO14" s="109">
        <f t="shared" si="30"/>
        <v>0.10731751412850832</v>
      </c>
      <c r="BP14" s="109">
        <f t="shared" si="31"/>
        <v>0.10721655220840534</v>
      </c>
      <c r="BQ14" s="144"/>
      <c r="BR14" s="12" t="s">
        <v>93</v>
      </c>
      <c r="BS14" s="9"/>
      <c r="BT14" s="109">
        <f t="shared" si="32"/>
        <v>0.1083541542156577</v>
      </c>
      <c r="BU14" s="109">
        <f t="shared" si="33"/>
        <v>0.10943643282232177</v>
      </c>
      <c r="BV14" s="109">
        <f t="shared" si="34"/>
        <v>0.10907003279604079</v>
      </c>
      <c r="BW14" s="109">
        <f t="shared" si="35"/>
        <v>0.10943643282232177</v>
      </c>
      <c r="BX14" s="109">
        <f t="shared" si="36"/>
        <v>0.10943643282232177</v>
      </c>
      <c r="BY14" s="109">
        <f t="shared" si="37"/>
        <v>0.10943643282232177</v>
      </c>
      <c r="BZ14" s="109">
        <f t="shared" si="38"/>
        <v>0.1098516113732924</v>
      </c>
      <c r="CA14" s="109">
        <f t="shared" si="39"/>
        <v>0.10732347989214967</v>
      </c>
      <c r="CB14" s="109">
        <f t="shared" si="40"/>
        <v>0.10780073552576411</v>
      </c>
      <c r="CC14" s="144"/>
      <c r="CD14" s="12" t="s">
        <v>93</v>
      </c>
      <c r="CE14" s="9"/>
      <c r="CF14" s="110">
        <f t="shared" si="41"/>
        <v>149.00247270748366</v>
      </c>
      <c r="CG14" s="110">
        <f t="shared" si="42"/>
        <v>300.9815214349397</v>
      </c>
      <c r="CH14" s="110" t="e">
        <f t="shared" si="43"/>
        <v>#DIV/0!</v>
      </c>
      <c r="CI14" s="110">
        <f t="shared" si="44"/>
        <v>300.9815214349397</v>
      </c>
      <c r="CJ14" s="110">
        <f t="shared" si="45"/>
        <v>300.9815214349397</v>
      </c>
      <c r="CK14" s="110">
        <f t="shared" si="46"/>
        <v>300.9815214349397</v>
      </c>
      <c r="CL14" s="110">
        <f t="shared" si="47"/>
        <v>759.633477539106</v>
      </c>
      <c r="CM14" s="110">
        <f t="shared" si="48"/>
        <v>59.03405918955106</v>
      </c>
      <c r="CN14" s="110">
        <f t="shared" si="49"/>
        <v>55.93868859329518</v>
      </c>
    </row>
    <row r="15" spans="8:92" ht="16.5" thickTop="1">
      <c r="H15" s="21">
        <v>160</v>
      </c>
      <c r="J15" s="11" t="s">
        <v>75</v>
      </c>
      <c r="K15" s="8"/>
      <c r="L15" s="109">
        <f>AVERAGE('M=10 cp-Datensätze'!F15,'M=10 cp-Datensätze'!R15,'M=10 cp-Datensätze'!AD15,'M=10 cp-Datensätze'!AP15,'M=10 cp-Datensätze'!BB15,'M=10 cp-Datensätze'!BN15,'M=10 cp-Datensätze'!BZ15,'M=10 cp-Datensätze'!CL15,'M=10 cp-Datensätze'!CX15,'M=10 cp-Datensätze'!DJ15)</f>
        <v>-0.2726988827268693</v>
      </c>
      <c r="M15" s="109">
        <f>AVERAGE('M=10 cp-Datensätze'!G15,'M=10 cp-Datensätze'!S15,'M=10 cp-Datensätze'!AE15,'M=10 cp-Datensätze'!AQ15,'M=10 cp-Datensätze'!BC15,'M=10 cp-Datensätze'!BO15,'M=10 cp-Datensätze'!CA15,'M=10 cp-Datensätze'!CM15,'M=10 cp-Datensätze'!CY15,'M=10 cp-Datensätze'!DK15)</f>
        <v>-0.030903326686103273</v>
      </c>
      <c r="N15" s="109">
        <f>AVERAGE('M=10 cp-Datensätze'!H15,'M=10 cp-Datensätze'!T15,'M=10 cp-Datensätze'!AF15,'M=10 cp-Datensätze'!AR15,'M=10 cp-Datensätze'!BD15,'M=10 cp-Datensätze'!BP15,'M=10 cp-Datensätze'!CB15,'M=10 cp-Datensätze'!CN15,'M=10 cp-Datensätze'!CZ15,'M=10 cp-Datensätze'!DL15)</f>
        <v>-0.036359851030249246</v>
      </c>
      <c r="O15" s="109">
        <f>AVERAGE('M=10 cp-Datensätze'!I15,'M=10 cp-Datensätze'!U15,'M=10 cp-Datensätze'!AG15,'M=10 cp-Datensätze'!AS15,'M=10 cp-Datensätze'!BE15,'M=10 cp-Datensätze'!BQ15,'M=10 cp-Datensätze'!CC15,'M=10 cp-Datensätze'!CO15,'M=10 cp-Datensätze'!DA15,'M=10 cp-Datensätze'!DM15)</f>
        <v>0</v>
      </c>
      <c r="P15" s="109">
        <f>AVERAGE('M=10 cp-Datensätze'!J15,'M=10 cp-Datensätze'!V15,'M=10 cp-Datensätze'!AH15,'M=10 cp-Datensätze'!AT15,'M=10 cp-Datensätze'!BF15,'M=10 cp-Datensätze'!BR15,'M=10 cp-Datensätze'!CD15,'M=10 cp-Datensätze'!CP15,'M=10 cp-Datensätze'!DB15,'M=10 cp-Datensätze'!DN15)</f>
        <v>-0.018179925515124623</v>
      </c>
      <c r="Q15" s="109">
        <f>AVERAGE('M=10 cp-Datensätze'!K15,'M=10 cp-Datensätze'!W15,'M=10 cp-Datensätze'!AI15,'M=10 cp-Datensätze'!AU15,'M=10 cp-Datensätze'!BG15,'M=10 cp-Datensätze'!BS15,'M=10 cp-Datensätze'!CE15,'M=10 cp-Datensätze'!CQ15,'M=10 cp-Datensätze'!DC15,'M=10 cp-Datensätze'!DO15)</f>
        <v>0.018179925515124623</v>
      </c>
      <c r="R15" s="109">
        <f>AVERAGE('M=10 cp-Datensätze'!L15,'M=10 cp-Datensätze'!X15,'M=10 cp-Datensätze'!AJ15,'M=10 cp-Datensätze'!AV15,'M=10 cp-Datensätze'!BH15,'M=10 cp-Datensätze'!BT15,'M=10 cp-Datensätze'!CF15,'M=10 cp-Datensätze'!CR15,'M=10 cp-Datensätze'!DD15,'M=10 cp-Datensätze'!DP15)</f>
        <v>0.014461133509961352</v>
      </c>
      <c r="S15" s="109">
        <f>AVERAGE('M=10 cp-Datensätze'!M15,'M=10 cp-Datensätze'!Y15,'M=10 cp-Datensätze'!AK15,'M=10 cp-Datensätze'!AW15,'M=10 cp-Datensätze'!BI15,'M=10 cp-Datensätze'!BU15,'M=10 cp-Datensätze'!CG15,'M=10 cp-Datensätze'!CS15,'M=10 cp-Datensätze'!DE15,'M=10 cp-Datensätze'!DQ15)</f>
        <v>-0.16361932963612158</v>
      </c>
      <c r="T15" s="109">
        <f>AVERAGE('M=10 cp-Datensätze'!N15,'M=10 cp-Datensätze'!Z15,'M=10 cp-Datensätze'!AL15,'M=10 cp-Datensätze'!AX15,'M=10 cp-Datensätze'!BJ15,'M=10 cp-Datensätze'!BV15,'M=10 cp-Datensätze'!CH15,'M=10 cp-Datensätze'!CT15,'M=10 cp-Datensätze'!DF15,'M=10 cp-Datensätze'!DR15)</f>
        <v>-0.15089592846514294</v>
      </c>
      <c r="V15" s="11" t="s">
        <v>75</v>
      </c>
      <c r="W15" s="8"/>
      <c r="X15" s="137">
        <f t="shared" si="5"/>
        <v>0.0008413104497448719</v>
      </c>
      <c r="Y15" s="137">
        <f t="shared" si="6"/>
        <v>9.534066077908616E-05</v>
      </c>
      <c r="Z15" s="137">
        <f t="shared" si="7"/>
        <v>0.0001121747266326496</v>
      </c>
      <c r="AA15" s="137">
        <f t="shared" si="8"/>
        <v>0</v>
      </c>
      <c r="AB15" s="137">
        <f t="shared" si="9"/>
        <v>5.60873633163248E-05</v>
      </c>
      <c r="AC15" s="137">
        <f t="shared" si="10"/>
        <v>-5.60873633163248E-05</v>
      </c>
      <c r="AD15" s="137">
        <f t="shared" si="11"/>
        <v>-4.4614420915218014E-05</v>
      </c>
      <c r="AE15" s="137">
        <f t="shared" si="12"/>
        <v>0.0005047862698469231</v>
      </c>
      <c r="AF15" s="137">
        <f t="shared" si="13"/>
        <v>0.00046553297238416174</v>
      </c>
      <c r="AH15" s="11" t="s">
        <v>75</v>
      </c>
      <c r="AI15" s="8"/>
      <c r="AJ15" s="109">
        <f t="shared" si="14"/>
        <v>34.46959357850916</v>
      </c>
      <c r="AK15" s="109">
        <f t="shared" si="15"/>
        <v>35.25333967367099</v>
      </c>
      <c r="AL15" s="109">
        <f t="shared" si="16"/>
        <v>35.23565312178433</v>
      </c>
      <c r="AM15" s="109">
        <f t="shared" si="17"/>
        <v>35.353508436134355</v>
      </c>
      <c r="AN15" s="109">
        <f t="shared" si="18"/>
        <v>35.29458077895934</v>
      </c>
      <c r="AO15" s="109">
        <f t="shared" si="19"/>
        <v>35.41243609330937</v>
      </c>
      <c r="AP15" s="109">
        <f t="shared" si="20"/>
        <v>35.400382155013354</v>
      </c>
      <c r="AQ15" s="109">
        <f t="shared" si="21"/>
        <v>34.82315952155924</v>
      </c>
      <c r="AR15" s="109">
        <f t="shared" si="22"/>
        <v>34.86440062684758</v>
      </c>
      <c r="AT15" s="11" t="s">
        <v>75</v>
      </c>
      <c r="AU15" s="8"/>
      <c r="AV15" s="109">
        <f>STDEV('M=10 cp-Datensätze'!F15,'M=10 cp-Datensätze'!R15,'M=10 cp-Datensätze'!AD15,'M=10 cp-Datensätze'!AP15,'M=10 cp-Datensätze'!BB15,'M=10 cp-Datensätze'!BN15,'M=10 cp-Datensätze'!BZ15,'M=10 cp-Datensätze'!CL15,'M=10 cp-Datensätze'!CX15,'M=10 cp-Datensätze'!DJ15)*2/(10^0.5)</f>
        <v>0.0016973860007855248</v>
      </c>
      <c r="AW15" s="109">
        <f>STDEV('M=10 cp-Datensätze'!G15,'M=10 cp-Datensätze'!S15,'M=10 cp-Datensätze'!AE15,'M=10 cp-Datensätze'!AQ15,'M=10 cp-Datensätze'!BC15,'M=10 cp-Datensätze'!BO15,'M=10 cp-Datensätze'!CA15,'M=10 cp-Datensätze'!CM15,'M=10 cp-Datensätze'!CY15,'M=10 cp-Datensätze'!DK15)*2/(10^0.5)</f>
        <v>0.005553850806652358</v>
      </c>
      <c r="AX15" s="109">
        <f>STDEV('M=10 cp-Datensätze'!H15,'M=10 cp-Datensätze'!T15,'M=10 cp-Datensätze'!AF15,'M=10 cp-Datensätze'!AR15,'M=10 cp-Datensätze'!BD15,'M=10 cp-Datensätze'!BP15,'M=10 cp-Datensätze'!CB15,'M=10 cp-Datensätze'!CN15,'M=10 cp-Datensätze'!CZ15,'M=10 cp-Datensätze'!DL15)*2/(10^0.5)</f>
        <v>0.0002263181334380687</v>
      </c>
      <c r="AY15" s="109">
        <f>STDEV('M=10 cp-Datensätze'!I15,'M=10 cp-Datensätze'!U15,'M=10 cp-Datensätze'!AG15,'M=10 cp-Datensätze'!AS15,'M=10 cp-Datensätze'!BE15,'M=10 cp-Datensätze'!BQ15,'M=10 cp-Datensätze'!CC15,'M=10 cp-Datensätze'!CO15,'M=10 cp-Datensätze'!DA15,'M=10 cp-Datensätze'!DM15)*2/(10^0.5)</f>
        <v>0</v>
      </c>
      <c r="AZ15" s="109">
        <f>STDEV('M=10 cp-Datensätze'!J15,'M=10 cp-Datensätze'!V15,'M=10 cp-Datensätze'!AH15,'M=10 cp-Datensätze'!AT15,'M=10 cp-Datensätze'!BF15,'M=10 cp-Datensätze'!BR15,'M=10 cp-Datensätze'!CD15,'M=10 cp-Datensätze'!CP15,'M=10 cp-Datensätze'!DB15,'M=10 cp-Datensätze'!DN15)*2/(10^0.5)</f>
        <v>0.00011315906671903436</v>
      </c>
      <c r="BA15" s="109">
        <f>STDEV('M=10 cp-Datensätze'!K15,'M=10 cp-Datensätze'!W15,'M=10 cp-Datensätze'!AI15,'M=10 cp-Datensätze'!AU15,'M=10 cp-Datensätze'!BG15,'M=10 cp-Datensätze'!BS15,'M=10 cp-Datensätze'!CE15,'M=10 cp-Datensätze'!CQ15,'M=10 cp-Datensätze'!DC15,'M=10 cp-Datensätze'!DO15)*2/(10^0.5)</f>
        <v>0.00011315906671903436</v>
      </c>
      <c r="BB15" s="109">
        <f>STDEV('M=10 cp-Datensätze'!L15,'M=10 cp-Datensätze'!X15,'M=10 cp-Datensätze'!AJ15,'M=10 cp-Datensätze'!AV15,'M=10 cp-Datensätze'!BH15,'M=10 cp-Datensätze'!BT15,'M=10 cp-Datensätze'!CF15,'M=10 cp-Datensätze'!CR15,'M=10 cp-Datensätze'!DD15,'M=10 cp-Datensätze'!DP15)*2/(10^0.5)</f>
        <v>0.011808858448030738</v>
      </c>
      <c r="BC15" s="109">
        <f>STDEV('M=10 cp-Datensätze'!M15,'M=10 cp-Datensätze'!Y15,'M=10 cp-Datensätze'!AK15,'M=10 cp-Datensätze'!AW15,'M=10 cp-Datensätze'!BI15,'M=10 cp-Datensätze'!BU15,'M=10 cp-Datensätze'!CG15,'M=10 cp-Datensätze'!CS15,'M=10 cp-Datensätze'!DE15,'M=10 cp-Datensätze'!DQ15)*2/(10^0.5)</f>
        <v>0.0010184316004713141</v>
      </c>
      <c r="BD15" s="109">
        <f>STDEV('M=10 cp-Datensätze'!N15,'M=10 cp-Datensätze'!Z15,'M=10 cp-Datensätze'!AL15,'M=10 cp-Datensätze'!AX15,'M=10 cp-Datensätze'!BJ15,'M=10 cp-Datensätze'!BV15,'M=10 cp-Datensätze'!CH15,'M=10 cp-Datensätze'!CT15,'M=10 cp-Datensätze'!DF15,'M=10 cp-Datensätze'!DR15)*2/(10^0.5)</f>
        <v>0.005659089393777649</v>
      </c>
      <c r="BE15" s="144"/>
      <c r="BF15" s="11" t="s">
        <v>75</v>
      </c>
      <c r="BG15" s="8"/>
      <c r="BH15" s="109">
        <f t="shared" si="23"/>
        <v>0.10649156107546118</v>
      </c>
      <c r="BI15" s="109">
        <f t="shared" si="24"/>
        <v>0.10876286571789427</v>
      </c>
      <c r="BJ15" s="109">
        <f t="shared" si="25"/>
        <v>0.10870901895980796</v>
      </c>
      <c r="BK15" s="109">
        <f t="shared" si="26"/>
        <v>0.10907003279604079</v>
      </c>
      <c r="BL15" s="109">
        <f t="shared" si="27"/>
        <v>0.10888887863632533</v>
      </c>
      <c r="BM15" s="109">
        <f t="shared" si="28"/>
        <v>0.10925247499971319</v>
      </c>
      <c r="BN15" s="109">
        <f t="shared" si="29"/>
        <v>0.10921505108483555</v>
      </c>
      <c r="BO15" s="109">
        <f t="shared" si="30"/>
        <v>0.10748678671516294</v>
      </c>
      <c r="BP15" s="109">
        <f t="shared" si="31"/>
        <v>0.1076060547204114</v>
      </c>
      <c r="BQ15" s="144"/>
      <c r="BR15" s="11" t="s">
        <v>75</v>
      </c>
      <c r="BS15" s="8"/>
      <c r="BT15" s="109">
        <f t="shared" si="32"/>
        <v>0.10650508766967116</v>
      </c>
      <c r="BU15" s="109">
        <f t="shared" si="33"/>
        <v>0.10890457390739497</v>
      </c>
      <c r="BV15" s="109">
        <f t="shared" si="34"/>
        <v>0.10870925454211067</v>
      </c>
      <c r="BW15" s="109">
        <f t="shared" si="35"/>
        <v>0.10907003279604079</v>
      </c>
      <c r="BX15" s="109">
        <f t="shared" si="36"/>
        <v>0.10888893743466674</v>
      </c>
      <c r="BY15" s="109">
        <f t="shared" si="37"/>
        <v>0.10925253360237161</v>
      </c>
      <c r="BZ15" s="109">
        <f t="shared" si="38"/>
        <v>0.1098516113732924</v>
      </c>
      <c r="CA15" s="109">
        <f t="shared" si="39"/>
        <v>0.10749161139956814</v>
      </c>
      <c r="CB15" s="109">
        <f t="shared" si="40"/>
        <v>0.10775476001207066</v>
      </c>
      <c r="CC15" s="144"/>
      <c r="CD15" s="11" t="s">
        <v>75</v>
      </c>
      <c r="CE15" s="8"/>
      <c r="CF15" s="109">
        <f t="shared" si="41"/>
        <v>39.05593107117527</v>
      </c>
      <c r="CG15" s="109">
        <f t="shared" si="42"/>
        <v>352.4040470256802</v>
      </c>
      <c r="CH15" s="109">
        <f t="shared" si="43"/>
        <v>298.9815729763881</v>
      </c>
      <c r="CI15" s="109" t="e">
        <f t="shared" si="44"/>
        <v>#DIV/0!</v>
      </c>
      <c r="CJ15" s="109">
        <f t="shared" si="45"/>
        <v>598.9515047466921</v>
      </c>
      <c r="CK15" s="109">
        <f t="shared" si="46"/>
        <v>600.9514918610638</v>
      </c>
      <c r="CL15" s="109">
        <f t="shared" si="47"/>
        <v>759.633477539106</v>
      </c>
      <c r="CM15" s="109">
        <f t="shared" si="48"/>
        <v>65.69615682854972</v>
      </c>
      <c r="CN15" s="109">
        <f t="shared" si="49"/>
        <v>71.40998508582163</v>
      </c>
    </row>
    <row r="16" spans="8:92" ht="15.75">
      <c r="H16" s="22">
        <v>128</v>
      </c>
      <c r="J16" s="10" t="s">
        <v>76</v>
      </c>
      <c r="K16" s="7"/>
      <c r="L16" s="109">
        <f>AVERAGE('M=10 cp-Datensätze'!F16,'M=10 cp-Datensätze'!R16,'M=10 cp-Datensätze'!AD16,'M=10 cp-Datensätze'!AP16,'M=10 cp-Datensätze'!BB16,'M=10 cp-Datensätze'!BN16,'M=10 cp-Datensätze'!BZ16,'M=10 cp-Datensätze'!CL16,'M=10 cp-Datensätze'!CX16,'M=10 cp-Datensätze'!DJ16)</f>
        <v>-0.47267806339324026</v>
      </c>
      <c r="M16" s="109">
        <f>AVERAGE('M=10 cp-Datensätze'!G16,'M=10 cp-Datensätze'!S16,'M=10 cp-Datensätze'!AE16,'M=10 cp-Datensätze'!AQ16,'M=10 cp-Datensätze'!BC16,'M=10 cp-Datensätze'!BO16,'M=10 cp-Datensätze'!CA16,'M=10 cp-Datensätze'!CM16,'M=10 cp-Datensätze'!CY16,'M=10 cp-Datensätze'!DK16)</f>
        <v>-0.09816650440245579</v>
      </c>
      <c r="N16" s="109">
        <f>AVERAGE('M=10 cp-Datensätze'!H16,'M=10 cp-Datensätze'!T16,'M=10 cp-Datensätze'!AF16,'M=10 cp-Datensätze'!AR16,'M=10 cp-Datensätze'!BD16,'M=10 cp-Datensätze'!BP16,'M=10 cp-Datensätze'!CB16,'M=10 cp-Datensätze'!CN16,'M=10 cp-Datensätze'!CZ16,'M=10 cp-Datensätze'!DL16)</f>
        <v>-0.07271970206049849</v>
      </c>
      <c r="O16" s="109">
        <f>AVERAGE('M=10 cp-Datensätze'!I16,'M=10 cp-Datensätze'!U16,'M=10 cp-Datensätze'!AG16,'M=10 cp-Datensätze'!AS16,'M=10 cp-Datensätze'!BE16,'M=10 cp-Datensätze'!BQ16,'M=10 cp-Datensätze'!CC16,'M=10 cp-Datensätze'!CO16,'M=10 cp-Datensätze'!DA16,'M=10 cp-Datensätze'!DM16)</f>
        <v>-0.036359851030249246</v>
      </c>
      <c r="P16" s="109">
        <f>AVERAGE('M=10 cp-Datensätze'!J16,'M=10 cp-Datensätze'!V16,'M=10 cp-Datensätze'!AH16,'M=10 cp-Datensätze'!AT16,'M=10 cp-Datensätze'!BF16,'M=10 cp-Datensätze'!BR16,'M=10 cp-Datensätze'!CD16,'M=10 cp-Datensätze'!CP16,'M=10 cp-Datensätze'!DB16,'M=10 cp-Datensätze'!DN16)</f>
        <v>-0.07271970206049849</v>
      </c>
      <c r="Q16" s="109">
        <f>AVERAGE('M=10 cp-Datensätze'!K16,'M=10 cp-Datensätze'!W16,'M=10 cp-Datensätze'!AI16,'M=10 cp-Datensätze'!AU16,'M=10 cp-Datensätze'!BG16,'M=10 cp-Datensätze'!BS16,'M=10 cp-Datensätze'!CE16,'M=10 cp-Datensätze'!CQ16,'M=10 cp-Datensätze'!DC16,'M=10 cp-Datensätze'!DO16)</f>
        <v>0</v>
      </c>
      <c r="R16" s="109">
        <f>AVERAGE('M=10 cp-Datensätze'!L16,'M=10 cp-Datensätze'!X16,'M=10 cp-Datensätze'!AJ16,'M=10 cp-Datensätze'!AV16,'M=10 cp-Datensätze'!BH16,'M=10 cp-Datensätze'!BT16,'M=10 cp-Datensätze'!CF16,'M=10 cp-Datensätze'!CR16,'M=10 cp-Datensätze'!DD16,'M=10 cp-Datensätze'!DP16)</f>
        <v>0.014461133509961352</v>
      </c>
      <c r="S16" s="109">
        <f>AVERAGE('M=10 cp-Datensätze'!M16,'M=10 cp-Datensätze'!Y16,'M=10 cp-Datensätze'!AK16,'M=10 cp-Datensätze'!AW16,'M=10 cp-Datensätze'!BI16,'M=10 cp-Datensätze'!BU16,'M=10 cp-Datensätze'!CG16,'M=10 cp-Datensätze'!CS16,'M=10 cp-Datensätze'!DE16,'M=10 cp-Datensätze'!DQ16)</f>
        <v>-0.14543940412099698</v>
      </c>
      <c r="T16" s="109">
        <f>AVERAGE('M=10 cp-Datensätze'!N16,'M=10 cp-Datensätze'!Z16,'M=10 cp-Datensätze'!AL16,'M=10 cp-Datensätze'!AX16,'M=10 cp-Datensätze'!BJ16,'M=10 cp-Datensätze'!BV16,'M=10 cp-Datensätze'!CH16,'M=10 cp-Datensätze'!CT16,'M=10 cp-Datensätze'!DF16,'M=10 cp-Datensätze'!DR16)</f>
        <v>-0.10907955309074772</v>
      </c>
      <c r="V16" s="10" t="s">
        <v>76</v>
      </c>
      <c r="W16" s="7"/>
      <c r="X16" s="137">
        <f t="shared" si="5"/>
        <v>0.001458271446224445</v>
      </c>
      <c r="Y16" s="137">
        <f t="shared" si="6"/>
        <v>0.00030285604819082194</v>
      </c>
      <c r="Z16" s="137">
        <f t="shared" si="7"/>
        <v>0.0002243494532652992</v>
      </c>
      <c r="AA16" s="137">
        <f t="shared" si="8"/>
        <v>0.0001121747266326496</v>
      </c>
      <c r="AB16" s="137">
        <f t="shared" si="9"/>
        <v>0.0002243494532652992</v>
      </c>
      <c r="AC16" s="137">
        <f t="shared" si="10"/>
        <v>0</v>
      </c>
      <c r="AD16" s="137">
        <f t="shared" si="11"/>
        <v>-4.4614420915218014E-05</v>
      </c>
      <c r="AE16" s="137">
        <f t="shared" si="12"/>
        <v>0.0004486989065305984</v>
      </c>
      <c r="AF16" s="137">
        <f t="shared" si="13"/>
        <v>0.00033652417989794874</v>
      </c>
      <c r="AH16" s="10" t="s">
        <v>76</v>
      </c>
      <c r="AI16" s="7"/>
      <c r="AJ16" s="109">
        <f t="shared" si="14"/>
        <v>33.82138934958402</v>
      </c>
      <c r="AK16" s="109">
        <f t="shared" si="15"/>
        <v>35.03531559685761</v>
      </c>
      <c r="AL16" s="109">
        <f t="shared" si="16"/>
        <v>35.1177978074343</v>
      </c>
      <c r="AM16" s="109">
        <f t="shared" si="17"/>
        <v>35.23565312178433</v>
      </c>
      <c r="AN16" s="109">
        <f t="shared" si="18"/>
        <v>35.1177978074343</v>
      </c>
      <c r="AO16" s="109">
        <f t="shared" si="19"/>
        <v>35.353508436134355</v>
      </c>
      <c r="AP16" s="109">
        <f t="shared" si="20"/>
        <v>35.400382155013354</v>
      </c>
      <c r="AQ16" s="109">
        <f t="shared" si="21"/>
        <v>34.88208717873425</v>
      </c>
      <c r="AR16" s="109">
        <f t="shared" si="22"/>
        <v>34.999942493084276</v>
      </c>
      <c r="AT16" s="10" t="s">
        <v>76</v>
      </c>
      <c r="AU16" s="7"/>
      <c r="AV16" s="109">
        <f>STDEV('M=10 cp-Datensätze'!F16,'M=10 cp-Datensätze'!R16,'M=10 cp-Datensätze'!AD16,'M=10 cp-Datensätze'!AP16,'M=10 cp-Datensätze'!BB16,'M=10 cp-Datensätze'!BN16,'M=10 cp-Datensätze'!BZ16,'M=10 cp-Datensätze'!CL16,'M=10 cp-Datensätze'!CX16,'M=10 cp-Datensätze'!DJ16)*2/(10^0.5)</f>
        <v>0.0029421357346948985</v>
      </c>
      <c r="AW16" s="109">
        <f>STDEV('M=10 cp-Datensätze'!G16,'M=10 cp-Datensätze'!S16,'M=10 cp-Datensätze'!AE16,'M=10 cp-Datensätze'!AQ16,'M=10 cp-Datensätze'!BC16,'M=10 cp-Datensätze'!BO16,'M=10 cp-Datensätze'!CA16,'M=10 cp-Datensätze'!CM16,'M=10 cp-Datensätze'!CY16,'M=10 cp-Datensätze'!DK16)*2/(10^0.5)</f>
        <v>0.011111815351655183</v>
      </c>
      <c r="AX16" s="109">
        <f>STDEV('M=10 cp-Datensätze'!H16,'M=10 cp-Datensätze'!T16,'M=10 cp-Datensätze'!AF16,'M=10 cp-Datensätze'!AR16,'M=10 cp-Datensätze'!BD16,'M=10 cp-Datensätze'!BP16,'M=10 cp-Datensätze'!CB16,'M=10 cp-Datensätze'!CN16,'M=10 cp-Datensätze'!CZ16,'M=10 cp-Datensätze'!DL16)*2/(10^0.5)</f>
        <v>0.0004526362668761374</v>
      </c>
      <c r="AY16" s="109">
        <f>STDEV('M=10 cp-Datensätze'!I16,'M=10 cp-Datensätze'!U16,'M=10 cp-Datensätze'!AG16,'M=10 cp-Datensätze'!AS16,'M=10 cp-Datensätze'!BE16,'M=10 cp-Datensätze'!BQ16,'M=10 cp-Datensätze'!CC16,'M=10 cp-Datensätze'!CO16,'M=10 cp-Datensätze'!DA16,'M=10 cp-Datensätze'!DM16)*2/(10^0.5)</f>
        <v>0.0002263181334380687</v>
      </c>
      <c r="AZ16" s="109">
        <f>STDEV('M=10 cp-Datensätze'!J16,'M=10 cp-Datensätze'!V16,'M=10 cp-Datensätze'!AH16,'M=10 cp-Datensätze'!AT16,'M=10 cp-Datensätze'!BF16,'M=10 cp-Datensätze'!BR16,'M=10 cp-Datensätze'!CD16,'M=10 cp-Datensätze'!CP16,'M=10 cp-Datensätze'!DB16,'M=10 cp-Datensätze'!DN16)*2/(10^0.5)</f>
        <v>0.0004526362668761374</v>
      </c>
      <c r="BA16" s="109">
        <f>STDEV('M=10 cp-Datensätze'!K16,'M=10 cp-Datensätze'!W16,'M=10 cp-Datensätze'!AI16,'M=10 cp-Datensätze'!AU16,'M=10 cp-Datensätze'!BG16,'M=10 cp-Datensätze'!BS16,'M=10 cp-Datensätze'!CE16,'M=10 cp-Datensätze'!CQ16,'M=10 cp-Datensätze'!DC16,'M=10 cp-Datensätze'!DO16)*2/(10^0.5)</f>
        <v>0</v>
      </c>
      <c r="BB16" s="109">
        <f>STDEV('M=10 cp-Datensätze'!L16,'M=10 cp-Datensätze'!X16,'M=10 cp-Datensätze'!AJ16,'M=10 cp-Datensätze'!AV16,'M=10 cp-Datensätze'!BH16,'M=10 cp-Datensätze'!BT16,'M=10 cp-Datensätze'!CF16,'M=10 cp-Datensätze'!CR16,'M=10 cp-Datensätze'!DD16,'M=10 cp-Datensätze'!DP16)*2/(10^0.5)</f>
        <v>0.011808858448030738</v>
      </c>
      <c r="BC16" s="109">
        <f>STDEV('M=10 cp-Datensätze'!M16,'M=10 cp-Datensätze'!Y16,'M=10 cp-Datensätze'!AK16,'M=10 cp-Datensätze'!AW16,'M=10 cp-Datensätze'!BI16,'M=10 cp-Datensätze'!BU16,'M=10 cp-Datensätze'!CG16,'M=10 cp-Datensätze'!CS16,'M=10 cp-Datensätze'!DE16,'M=10 cp-Datensätze'!DQ16)*2/(10^0.5)</f>
        <v>0.0009052725337522748</v>
      </c>
      <c r="BD16" s="109">
        <f>STDEV('M=10 cp-Datensätze'!N16,'M=10 cp-Datensätze'!Z16,'M=10 cp-Datensätze'!AL16,'M=10 cp-Datensätze'!AX16,'M=10 cp-Datensätze'!BJ16,'M=10 cp-Datensätze'!BV16,'M=10 cp-Datensätze'!CH16,'M=10 cp-Datensätze'!CT16,'M=10 cp-Datensätze'!DF16,'M=10 cp-Datensätze'!DR16)*2/(10^0.5)</f>
        <v>0.0006789544003142127</v>
      </c>
      <c r="BE16" s="144"/>
      <c r="BF16" s="10" t="s">
        <v>76</v>
      </c>
      <c r="BG16" s="7"/>
      <c r="BH16" s="109">
        <f t="shared" si="23"/>
        <v>0.10479734489966752</v>
      </c>
      <c r="BI16" s="109">
        <f t="shared" si="24"/>
        <v>0.10810731436752041</v>
      </c>
      <c r="BJ16" s="109">
        <f t="shared" si="25"/>
        <v>0.10835320879512723</v>
      </c>
      <c r="BK16" s="109">
        <f t="shared" si="26"/>
        <v>0.10870901895980796</v>
      </c>
      <c r="BL16" s="109">
        <f t="shared" si="27"/>
        <v>0.10835320879512723</v>
      </c>
      <c r="BM16" s="109">
        <f t="shared" si="28"/>
        <v>0.10907003279604079</v>
      </c>
      <c r="BN16" s="109">
        <f t="shared" si="29"/>
        <v>0.10921505108483555</v>
      </c>
      <c r="BO16" s="109">
        <f t="shared" si="30"/>
        <v>0.10765740510508225</v>
      </c>
      <c r="BP16" s="109">
        <f t="shared" si="31"/>
        <v>0.10800265373183694</v>
      </c>
      <c r="BQ16" s="144"/>
      <c r="BR16" s="10" t="s">
        <v>76</v>
      </c>
      <c r="BS16" s="7"/>
      <c r="BT16" s="109">
        <f t="shared" si="32"/>
        <v>0.10483863629741298</v>
      </c>
      <c r="BU16" s="109">
        <f t="shared" si="33"/>
        <v>0.10867687822240371</v>
      </c>
      <c r="BV16" s="109">
        <f t="shared" si="34"/>
        <v>0.1083541542156577</v>
      </c>
      <c r="BW16" s="109">
        <f t="shared" si="35"/>
        <v>0.10870925454211067</v>
      </c>
      <c r="BX16" s="109">
        <f t="shared" si="36"/>
        <v>0.1083541542156577</v>
      </c>
      <c r="BY16" s="109">
        <f t="shared" si="37"/>
        <v>0.10907003279604079</v>
      </c>
      <c r="BZ16" s="109">
        <f t="shared" si="38"/>
        <v>0.1098516113732924</v>
      </c>
      <c r="CA16" s="109">
        <f t="shared" si="39"/>
        <v>0.10766121117802899</v>
      </c>
      <c r="CB16" s="109">
        <f t="shared" si="40"/>
        <v>0.10800478782071089</v>
      </c>
      <c r="CC16" s="144"/>
      <c r="CD16" s="10" t="s">
        <v>76</v>
      </c>
      <c r="CE16" s="7"/>
      <c r="CF16" s="109">
        <f t="shared" si="41"/>
        <v>22.179712666334048</v>
      </c>
      <c r="CG16" s="109">
        <f t="shared" si="42"/>
        <v>110.70668033248721</v>
      </c>
      <c r="CH16" s="109">
        <f t="shared" si="43"/>
        <v>149.00247270748366</v>
      </c>
      <c r="CI16" s="109">
        <f t="shared" si="44"/>
        <v>298.9815729763881</v>
      </c>
      <c r="CJ16" s="109">
        <f t="shared" si="45"/>
        <v>149.00247270748366</v>
      </c>
      <c r="CK16" s="109" t="e">
        <f t="shared" si="46"/>
        <v>#DIV/0!</v>
      </c>
      <c r="CL16" s="109">
        <f t="shared" si="47"/>
        <v>759.633477539106</v>
      </c>
      <c r="CM16" s="109">
        <f t="shared" si="48"/>
        <v>74.02478841872951</v>
      </c>
      <c r="CN16" s="109">
        <f t="shared" si="49"/>
        <v>99.01469593559602</v>
      </c>
    </row>
    <row r="17" spans="8:92" ht="15.75">
      <c r="H17" s="22">
        <v>112</v>
      </c>
      <c r="J17" s="11" t="s">
        <v>77</v>
      </c>
      <c r="K17" s="8"/>
      <c r="L17" s="109">
        <f>AVERAGE('M=10 cp-Datensätze'!F17,'M=10 cp-Datensätze'!R17,'M=10 cp-Datensätze'!AD17,'M=10 cp-Datensätze'!AP17,'M=10 cp-Datensätze'!BB17,'M=10 cp-Datensätze'!BN17,'M=10 cp-Datensätze'!BZ17,'M=10 cp-Datensätze'!CL17,'M=10 cp-Datensätze'!CX17,'M=10 cp-Datensätze'!DJ17)</f>
        <v>-0.5090379144234897</v>
      </c>
      <c r="M17" s="109">
        <f>AVERAGE('M=10 cp-Datensätze'!G17,'M=10 cp-Datensätze'!S17,'M=10 cp-Datensätze'!AE17,'M=10 cp-Datensätze'!AQ17,'M=10 cp-Datensätze'!BC17,'M=10 cp-Datensätze'!BO17,'M=10 cp-Datensätze'!CA17,'M=10 cp-Datensätze'!CM17,'M=10 cp-Datensätze'!CY17,'M=10 cp-Datensätze'!DK17)</f>
        <v>-0.18179925515124626</v>
      </c>
      <c r="N17" s="109">
        <f>AVERAGE('M=10 cp-Datensätze'!H17,'M=10 cp-Datensätze'!T17,'M=10 cp-Datensätze'!AF17,'M=10 cp-Datensätze'!AR17,'M=10 cp-Datensätze'!BD17,'M=10 cp-Datensätze'!BP17,'M=10 cp-Datensätze'!CB17,'M=10 cp-Datensätze'!CN17,'M=10 cp-Datensätze'!CZ17,'M=10 cp-Datensätze'!DL17)</f>
        <v>-0.14543940412099698</v>
      </c>
      <c r="O17" s="109">
        <f>AVERAGE('M=10 cp-Datensätze'!I17,'M=10 cp-Datensätze'!U17,'M=10 cp-Datensätze'!AG17,'M=10 cp-Datensätze'!AS17,'M=10 cp-Datensätze'!BE17,'M=10 cp-Datensätze'!BQ17,'M=10 cp-Datensätze'!CC17,'M=10 cp-Datensätze'!CO17,'M=10 cp-Datensätze'!DA17,'M=10 cp-Datensätze'!DM17)</f>
        <v>-0.10907955309074772</v>
      </c>
      <c r="P17" s="109">
        <f>AVERAGE('M=10 cp-Datensätze'!J17,'M=10 cp-Datensätze'!V17,'M=10 cp-Datensätze'!AH17,'M=10 cp-Datensätze'!AT17,'M=10 cp-Datensätze'!BF17,'M=10 cp-Datensätze'!BR17,'M=10 cp-Datensätze'!CD17,'M=10 cp-Datensätze'!CP17,'M=10 cp-Datensätze'!DB17,'M=10 cp-Datensätze'!DN17)</f>
        <v>-0.10907955309074772</v>
      </c>
      <c r="Q17" s="109">
        <f>AVERAGE('M=10 cp-Datensätze'!K17,'M=10 cp-Datensätze'!W17,'M=10 cp-Datensätze'!AI17,'M=10 cp-Datensätze'!AU17,'M=10 cp-Datensätze'!BG17,'M=10 cp-Datensätze'!BS17,'M=10 cp-Datensätze'!CE17,'M=10 cp-Datensätze'!CQ17,'M=10 cp-Datensätze'!DC17,'M=10 cp-Datensätze'!DO17)</f>
        <v>-0.036359851030249246</v>
      </c>
      <c r="R17" s="109">
        <f>AVERAGE('M=10 cp-Datensätze'!L17,'M=10 cp-Datensätze'!X17,'M=10 cp-Datensätze'!AJ17,'M=10 cp-Datensätze'!AV17,'M=10 cp-Datensätze'!BH17,'M=10 cp-Datensätze'!BT17,'M=10 cp-Datensätze'!CF17,'M=10 cp-Datensätze'!CR17,'M=10 cp-Datensätze'!DD17,'M=10 cp-Datensätze'!DP17)</f>
        <v>0.014461133509961352</v>
      </c>
      <c r="S17" s="109">
        <f>AVERAGE('M=10 cp-Datensätze'!M17,'M=10 cp-Datensätze'!Y17,'M=10 cp-Datensätze'!AK17,'M=10 cp-Datensätze'!AW17,'M=10 cp-Datensätze'!BI17,'M=10 cp-Datensätze'!BU17,'M=10 cp-Datensätze'!CG17,'M=10 cp-Datensätze'!CS17,'M=10 cp-Datensätze'!DE17,'M=10 cp-Datensätze'!DQ17)</f>
        <v>-0.10907955309074772</v>
      </c>
      <c r="T17" s="109">
        <f>AVERAGE('M=10 cp-Datensätze'!N17,'M=10 cp-Datensätze'!Z17,'M=10 cp-Datensätze'!AL17,'M=10 cp-Datensätze'!AX17,'M=10 cp-Datensätze'!BJ17,'M=10 cp-Datensätze'!BV17,'M=10 cp-Datensätze'!CH17,'M=10 cp-Datensätze'!CT17,'M=10 cp-Datensätze'!DF17,'M=10 cp-Datensätze'!DR17)</f>
        <v>-0.04727289971854119</v>
      </c>
      <c r="V17" s="11" t="s">
        <v>77</v>
      </c>
      <c r="W17" s="8"/>
      <c r="X17" s="137">
        <f t="shared" si="5"/>
        <v>0.001570446172857095</v>
      </c>
      <c r="Y17" s="137">
        <f t="shared" si="6"/>
        <v>0.0005608736331632481</v>
      </c>
      <c r="Z17" s="137">
        <f t="shared" si="7"/>
        <v>0.0004486989065305984</v>
      </c>
      <c r="AA17" s="137">
        <f t="shared" si="8"/>
        <v>0.00033652417989794874</v>
      </c>
      <c r="AB17" s="137">
        <f t="shared" si="9"/>
        <v>0.00033652417989794874</v>
      </c>
      <c r="AC17" s="137">
        <f t="shared" si="10"/>
        <v>0.0001121747266326496</v>
      </c>
      <c r="AD17" s="137">
        <f t="shared" si="11"/>
        <v>-4.4614420915218014E-05</v>
      </c>
      <c r="AE17" s="137">
        <f t="shared" si="12"/>
        <v>0.00033652417989794874</v>
      </c>
      <c r="AF17" s="137">
        <f t="shared" si="13"/>
        <v>0.00014584285833977648</v>
      </c>
      <c r="AH17" s="11" t="s">
        <v>77</v>
      </c>
      <c r="AI17" s="8"/>
      <c r="AJ17" s="109">
        <f t="shared" si="14"/>
        <v>33.703534035233986</v>
      </c>
      <c r="AK17" s="109">
        <f t="shared" si="15"/>
        <v>34.76423186438422</v>
      </c>
      <c r="AL17" s="109">
        <f t="shared" si="16"/>
        <v>34.88208717873425</v>
      </c>
      <c r="AM17" s="109">
        <f t="shared" si="17"/>
        <v>34.999942493084276</v>
      </c>
      <c r="AN17" s="109">
        <f t="shared" si="18"/>
        <v>34.999942493084276</v>
      </c>
      <c r="AO17" s="109">
        <f t="shared" si="19"/>
        <v>35.23565312178433</v>
      </c>
      <c r="AP17" s="109">
        <f t="shared" si="20"/>
        <v>35.400382155013354</v>
      </c>
      <c r="AQ17" s="109">
        <f t="shared" si="21"/>
        <v>34.999942493084276</v>
      </c>
      <c r="AR17" s="109">
        <f t="shared" si="22"/>
        <v>35.200280018011</v>
      </c>
      <c r="AT17" s="11" t="s">
        <v>77</v>
      </c>
      <c r="AU17" s="8"/>
      <c r="AV17" s="109">
        <f>STDEV('M=10 cp-Datensätze'!F17,'M=10 cp-Datensätze'!R17,'M=10 cp-Datensätze'!AD17,'M=10 cp-Datensätze'!AP17,'M=10 cp-Datensätze'!BB17,'M=10 cp-Datensätze'!BN17,'M=10 cp-Datensätze'!BZ17,'M=10 cp-Datensätze'!CL17,'M=10 cp-Datensätze'!CX17,'M=10 cp-Datensätze'!DJ17)*2/(10^0.5)</f>
        <v>0.0031684538681330137</v>
      </c>
      <c r="AW17" s="109">
        <f>STDEV('M=10 cp-Datensätze'!G17,'M=10 cp-Datensätze'!S17,'M=10 cp-Datensätze'!AE17,'M=10 cp-Datensätze'!AQ17,'M=10 cp-Datensätze'!BC17,'M=10 cp-Datensätze'!BO17,'M=10 cp-Datensätze'!CA17,'M=10 cp-Datensätze'!CM17,'M=10 cp-Datensätze'!CY17,'M=10 cp-Datensätze'!DK17)*2/(10^0.5)</f>
        <v>0.001131590667190357</v>
      </c>
      <c r="AX17" s="109">
        <f>STDEV('M=10 cp-Datensätze'!H17,'M=10 cp-Datensätze'!T17,'M=10 cp-Datensätze'!AF17,'M=10 cp-Datensätze'!AR17,'M=10 cp-Datensätze'!BD17,'M=10 cp-Datensätze'!BP17,'M=10 cp-Datensätze'!CB17,'M=10 cp-Datensätze'!CN17,'M=10 cp-Datensätze'!CZ17,'M=10 cp-Datensätze'!DL17)*2/(10^0.5)</f>
        <v>0.0009052725337522748</v>
      </c>
      <c r="AY17" s="109">
        <f>STDEV('M=10 cp-Datensätze'!I17,'M=10 cp-Datensätze'!U17,'M=10 cp-Datensätze'!AG17,'M=10 cp-Datensätze'!AS17,'M=10 cp-Datensätze'!BE17,'M=10 cp-Datensätze'!BQ17,'M=10 cp-Datensätze'!CC17,'M=10 cp-Datensätze'!CO17,'M=10 cp-Datensätze'!DA17,'M=10 cp-Datensätze'!DM17)*2/(10^0.5)</f>
        <v>0.0006789544003142127</v>
      </c>
      <c r="AZ17" s="109">
        <f>STDEV('M=10 cp-Datensätze'!J17,'M=10 cp-Datensätze'!V17,'M=10 cp-Datensätze'!AH17,'M=10 cp-Datensätze'!AT17,'M=10 cp-Datensätze'!BF17,'M=10 cp-Datensätze'!BR17,'M=10 cp-Datensätze'!CD17,'M=10 cp-Datensätze'!CP17,'M=10 cp-Datensätze'!DB17,'M=10 cp-Datensätze'!DN17)*2/(10^0.5)</f>
        <v>0.0006789544003142127</v>
      </c>
      <c r="BA17" s="109">
        <f>STDEV('M=10 cp-Datensätze'!K17,'M=10 cp-Datensätze'!W17,'M=10 cp-Datensätze'!AI17,'M=10 cp-Datensätze'!AU17,'M=10 cp-Datensätze'!BG17,'M=10 cp-Datensätze'!BS17,'M=10 cp-Datensätze'!CE17,'M=10 cp-Datensätze'!CQ17,'M=10 cp-Datensätze'!DC17,'M=10 cp-Datensätze'!DO17)*2/(10^0.5)</f>
        <v>0.0002263181334380687</v>
      </c>
      <c r="BB17" s="109">
        <f>STDEV('M=10 cp-Datensätze'!L17,'M=10 cp-Datensätze'!X17,'M=10 cp-Datensätze'!AJ17,'M=10 cp-Datensätze'!AV17,'M=10 cp-Datensätze'!BH17,'M=10 cp-Datensätze'!BT17,'M=10 cp-Datensätze'!CF17,'M=10 cp-Datensätze'!CR17,'M=10 cp-Datensätze'!DD17,'M=10 cp-Datensätze'!DP17)*2/(10^0.5)</f>
        <v>0.011808858448030738</v>
      </c>
      <c r="BC17" s="109">
        <f>STDEV('M=10 cp-Datensätze'!M17,'M=10 cp-Datensätze'!Y17,'M=10 cp-Datensätze'!AK17,'M=10 cp-Datensätze'!AW17,'M=10 cp-Datensätze'!BI17,'M=10 cp-Datensätze'!BU17,'M=10 cp-Datensätze'!CG17,'M=10 cp-Datensätze'!CS17,'M=10 cp-Datensätze'!DE17,'M=10 cp-Datensätze'!DQ17)*2/(10^0.5)</f>
        <v>0.0006789544003142127</v>
      </c>
      <c r="BD17" s="109">
        <f>STDEV('M=10 cp-Datensätze'!N17,'M=10 cp-Datensätze'!Z17,'M=10 cp-Datensätze'!AL17,'M=10 cp-Datensätze'!AX17,'M=10 cp-Datensätze'!BJ17,'M=10 cp-Datensätze'!BV17,'M=10 cp-Datensätze'!CH17,'M=10 cp-Datensätze'!CT17,'M=10 cp-Datensätze'!DF17,'M=10 cp-Datensätze'!DR17)*2/(10^0.5)</f>
        <v>0.011123014792010676</v>
      </c>
      <c r="BE17" s="144"/>
      <c r="BF17" s="11" t="s">
        <v>77</v>
      </c>
      <c r="BG17" s="8"/>
      <c r="BH17" s="109">
        <f t="shared" si="23"/>
        <v>0.10450794322960047</v>
      </c>
      <c r="BI17" s="109">
        <f t="shared" si="24"/>
        <v>0.10731751412850832</v>
      </c>
      <c r="BJ17" s="109">
        <f t="shared" si="25"/>
        <v>0.10765740510508225</v>
      </c>
      <c r="BK17" s="109">
        <f t="shared" si="26"/>
        <v>0.10800265373183694</v>
      </c>
      <c r="BL17" s="109">
        <f t="shared" si="27"/>
        <v>0.10800265373183694</v>
      </c>
      <c r="BM17" s="109">
        <f t="shared" si="28"/>
        <v>0.10870901895980796</v>
      </c>
      <c r="BN17" s="109">
        <f t="shared" si="29"/>
        <v>0.10921505108483555</v>
      </c>
      <c r="BO17" s="109">
        <f t="shared" si="30"/>
        <v>0.10800265373183694</v>
      </c>
      <c r="BP17" s="109">
        <f t="shared" si="31"/>
        <v>0.10860167719388186</v>
      </c>
      <c r="BQ17" s="144"/>
      <c r="BR17" s="11" t="s">
        <v>77</v>
      </c>
      <c r="BS17" s="8"/>
      <c r="BT17" s="109">
        <f t="shared" si="32"/>
        <v>0.10455596251766745</v>
      </c>
      <c r="BU17" s="109">
        <f t="shared" si="33"/>
        <v>0.10732347989214967</v>
      </c>
      <c r="BV17" s="109">
        <f t="shared" si="34"/>
        <v>0.10766121117802899</v>
      </c>
      <c r="BW17" s="109">
        <f t="shared" si="35"/>
        <v>0.10800478782071089</v>
      </c>
      <c r="BX17" s="109">
        <f t="shared" si="36"/>
        <v>0.10800478782071089</v>
      </c>
      <c r="BY17" s="109">
        <f t="shared" si="37"/>
        <v>0.10870925454211067</v>
      </c>
      <c r="BZ17" s="109">
        <f t="shared" si="38"/>
        <v>0.1098516113732924</v>
      </c>
      <c r="CA17" s="109">
        <f t="shared" si="39"/>
        <v>0.10800478782071089</v>
      </c>
      <c r="CB17" s="109">
        <f t="shared" si="40"/>
        <v>0.10916980236030205</v>
      </c>
      <c r="CC17" s="144"/>
      <c r="CD17" s="11" t="s">
        <v>77</v>
      </c>
      <c r="CE17" s="8"/>
      <c r="CF17" s="109">
        <f t="shared" si="41"/>
        <v>20.539916488555118</v>
      </c>
      <c r="CG17" s="109">
        <f t="shared" si="42"/>
        <v>59.03405918955106</v>
      </c>
      <c r="CH17" s="109">
        <f t="shared" si="43"/>
        <v>74.02478841872951</v>
      </c>
      <c r="CI17" s="109">
        <f t="shared" si="44"/>
        <v>99.01469593559602</v>
      </c>
      <c r="CJ17" s="109">
        <f t="shared" si="45"/>
        <v>99.01469593559602</v>
      </c>
      <c r="CK17" s="109">
        <f t="shared" si="46"/>
        <v>298.9815729763881</v>
      </c>
      <c r="CL17" s="109">
        <f t="shared" si="47"/>
        <v>759.633477539106</v>
      </c>
      <c r="CM17" s="109">
        <f t="shared" si="48"/>
        <v>99.01469593559602</v>
      </c>
      <c r="CN17" s="109">
        <f t="shared" si="49"/>
        <v>230.93527795055886</v>
      </c>
    </row>
    <row r="18" spans="8:92" ht="15.75">
      <c r="H18" s="22">
        <v>96</v>
      </c>
      <c r="J18" s="11" t="s">
        <v>78</v>
      </c>
      <c r="K18" s="8"/>
      <c r="L18" s="109">
        <f>AVERAGE('M=10 cp-Datensätze'!F18,'M=10 cp-Datensätze'!R18,'M=10 cp-Datensätze'!AD18,'M=10 cp-Datensätze'!AP18,'M=10 cp-Datensätze'!BB18,'M=10 cp-Datensätze'!BN18,'M=10 cp-Datensätze'!BZ18,'M=10 cp-Datensätze'!CL18,'M=10 cp-Datensätze'!CX18,'M=10 cp-Datensätze'!DJ18)</f>
        <v>-0.5090379144234897</v>
      </c>
      <c r="M18" s="109">
        <f>AVERAGE('M=10 cp-Datensätze'!G18,'M=10 cp-Datensätze'!S18,'M=10 cp-Datensätze'!AE18,'M=10 cp-Datensätze'!AQ18,'M=10 cp-Datensätze'!BC18,'M=10 cp-Datensätze'!BO18,'M=10 cp-Datensätze'!CA18,'M=10 cp-Datensätze'!CM18,'M=10 cp-Datensätze'!CY18,'M=10 cp-Datensätze'!DK18)</f>
        <v>-0.29087880824199397</v>
      </c>
      <c r="N18" s="109">
        <f>AVERAGE('M=10 cp-Datensätze'!H18,'M=10 cp-Datensätze'!T18,'M=10 cp-Datensätze'!AF18,'M=10 cp-Datensätze'!AR18,'M=10 cp-Datensätze'!BD18,'M=10 cp-Datensätze'!BP18,'M=10 cp-Datensätze'!CB18,'M=10 cp-Datensätze'!CN18,'M=10 cp-Datensätze'!CZ18,'M=10 cp-Datensätze'!DL18)</f>
        <v>-0.25451895721174483</v>
      </c>
      <c r="O18" s="109">
        <f>AVERAGE('M=10 cp-Datensätze'!I18,'M=10 cp-Datensätze'!U18,'M=10 cp-Datensätze'!AG18,'M=10 cp-Datensätze'!AS18,'M=10 cp-Datensätze'!BE18,'M=10 cp-Datensätze'!BQ18,'M=10 cp-Datensätze'!CC18,'M=10 cp-Datensätze'!CO18,'M=10 cp-Datensätze'!DA18,'M=10 cp-Datensätze'!DM18)</f>
        <v>-0.21815910618149545</v>
      </c>
      <c r="P18" s="109">
        <f>AVERAGE('M=10 cp-Datensätze'!J18,'M=10 cp-Datensätze'!V18,'M=10 cp-Datensätze'!AH18,'M=10 cp-Datensätze'!AT18,'M=10 cp-Datensätze'!BF18,'M=10 cp-Datensätze'!BR18,'M=10 cp-Datensätze'!CD18,'M=10 cp-Datensätze'!CP18,'M=10 cp-Datensätze'!DB18,'M=10 cp-Datensätze'!DN18)</f>
        <v>-0.18179925515124626</v>
      </c>
      <c r="Q18" s="109">
        <f>AVERAGE('M=10 cp-Datensätze'!K18,'M=10 cp-Datensätze'!W18,'M=10 cp-Datensätze'!AI18,'M=10 cp-Datensätze'!AU18,'M=10 cp-Datensätze'!BG18,'M=10 cp-Datensätze'!BS18,'M=10 cp-Datensätze'!CE18,'M=10 cp-Datensätze'!CQ18,'M=10 cp-Datensätze'!DC18,'M=10 cp-Datensätze'!DO18)</f>
        <v>-0.07271970206049849</v>
      </c>
      <c r="R18" s="109">
        <f>AVERAGE('M=10 cp-Datensätze'!L18,'M=10 cp-Datensätze'!X18,'M=10 cp-Datensätze'!AJ18,'M=10 cp-Datensätze'!AV18,'M=10 cp-Datensätze'!BH18,'M=10 cp-Datensätze'!BT18,'M=10 cp-Datensätze'!CF18,'M=10 cp-Datensätze'!CR18,'M=10 cp-Datensätze'!DD18,'M=10 cp-Datensätze'!DP18)</f>
        <v>-0.010913048688291953</v>
      </c>
      <c r="S18" s="109">
        <f>AVERAGE('M=10 cp-Datensätze'!M18,'M=10 cp-Datensätze'!Y18,'M=10 cp-Datensätze'!AK18,'M=10 cp-Datensätze'!AW18,'M=10 cp-Datensätze'!BI18,'M=10 cp-Datensätze'!BU18,'M=10 cp-Datensätze'!CG18,'M=10 cp-Datensätze'!CS18,'M=10 cp-Datensätze'!DE18,'M=10 cp-Datensätze'!DQ18)</f>
        <v>-0.07271970206049849</v>
      </c>
      <c r="T18" s="109">
        <f>AVERAGE('M=10 cp-Datensätze'!N18,'M=10 cp-Datensätze'!Z18,'M=10 cp-Datensätze'!AL18,'M=10 cp-Datensätze'!AX18,'M=10 cp-Datensätze'!BJ18,'M=10 cp-Datensätze'!BV18,'M=10 cp-Datensätze'!CH18,'M=10 cp-Datensätze'!CT18,'M=10 cp-Datensätze'!DF18,'M=10 cp-Datensätze'!DR18)</f>
        <v>0</v>
      </c>
      <c r="V18" s="11" t="s">
        <v>78</v>
      </c>
      <c r="W18" s="8"/>
      <c r="X18" s="137">
        <f t="shared" si="5"/>
        <v>0.001570446172857095</v>
      </c>
      <c r="Y18" s="137">
        <f t="shared" si="6"/>
        <v>0.0008973978130611968</v>
      </c>
      <c r="Z18" s="137">
        <f t="shared" si="7"/>
        <v>0.0007852230864285475</v>
      </c>
      <c r="AA18" s="137">
        <f t="shared" si="8"/>
        <v>0.0006730483597958975</v>
      </c>
      <c r="AB18" s="137">
        <f t="shared" si="9"/>
        <v>0.0005608736331632481</v>
      </c>
      <c r="AC18" s="137">
        <f t="shared" si="10"/>
        <v>0.0002243494532652992</v>
      </c>
      <c r="AD18" s="137">
        <f t="shared" si="11"/>
        <v>3.366813170712689E-05</v>
      </c>
      <c r="AE18" s="137">
        <f t="shared" si="12"/>
        <v>0.0002243494532652992</v>
      </c>
      <c r="AF18" s="137">
        <f t="shared" si="13"/>
        <v>0</v>
      </c>
      <c r="AH18" s="11" t="s">
        <v>78</v>
      </c>
      <c r="AI18" s="8"/>
      <c r="AJ18" s="109">
        <f t="shared" si="14"/>
        <v>33.703534035233986</v>
      </c>
      <c r="AK18" s="109">
        <f t="shared" si="15"/>
        <v>34.41066592133414</v>
      </c>
      <c r="AL18" s="109">
        <f t="shared" si="16"/>
        <v>34.528521235684174</v>
      </c>
      <c r="AM18" s="109">
        <f t="shared" si="17"/>
        <v>34.6463765500342</v>
      </c>
      <c r="AN18" s="109">
        <f t="shared" si="18"/>
        <v>34.76423186438422</v>
      </c>
      <c r="AO18" s="109">
        <f t="shared" si="19"/>
        <v>35.1177978074343</v>
      </c>
      <c r="AP18" s="109">
        <f t="shared" si="20"/>
        <v>35.318135332361024</v>
      </c>
      <c r="AQ18" s="109">
        <f t="shared" si="21"/>
        <v>35.1177978074343</v>
      </c>
      <c r="AR18" s="109">
        <f t="shared" si="22"/>
        <v>35.353508436134355</v>
      </c>
      <c r="AT18" s="11" t="s">
        <v>78</v>
      </c>
      <c r="AU18" s="8"/>
      <c r="AV18" s="109">
        <f>STDEV('M=10 cp-Datensätze'!F18,'M=10 cp-Datensätze'!R18,'M=10 cp-Datensätze'!AD18,'M=10 cp-Datensätze'!AP18,'M=10 cp-Datensätze'!BB18,'M=10 cp-Datensätze'!BN18,'M=10 cp-Datensätze'!BZ18,'M=10 cp-Datensätze'!CL18,'M=10 cp-Datensätze'!CX18,'M=10 cp-Datensätze'!DJ18)*2/(10^0.5)</f>
        <v>0.0031684538681330137</v>
      </c>
      <c r="AW18" s="109">
        <f>STDEV('M=10 cp-Datensätze'!G18,'M=10 cp-Datensätze'!S18,'M=10 cp-Datensätze'!AE18,'M=10 cp-Datensätze'!AQ18,'M=10 cp-Datensätze'!BC18,'M=10 cp-Datensätze'!BO18,'M=10 cp-Datensätze'!CA18,'M=10 cp-Datensätze'!CM18,'M=10 cp-Datensätze'!CY18,'M=10 cp-Datensätze'!DK18)*2/(10^0.5)</f>
        <v>0.0018105450675045497</v>
      </c>
      <c r="AX18" s="109">
        <f>STDEV('M=10 cp-Datensätze'!H18,'M=10 cp-Datensätze'!T18,'M=10 cp-Datensätze'!AF18,'M=10 cp-Datensätze'!AR18,'M=10 cp-Datensätze'!BD18,'M=10 cp-Datensätze'!BP18,'M=10 cp-Datensätze'!CB18,'M=10 cp-Datensätze'!CN18,'M=10 cp-Datensätze'!CZ18,'M=10 cp-Datensätze'!DL18)*2/(10^0.5)</f>
        <v>0.0015842269340665069</v>
      </c>
      <c r="AY18" s="109">
        <f>STDEV('M=10 cp-Datensätze'!I18,'M=10 cp-Datensätze'!U18,'M=10 cp-Datensätze'!AG18,'M=10 cp-Datensätze'!AS18,'M=10 cp-Datensätze'!BE18,'M=10 cp-Datensätze'!BQ18,'M=10 cp-Datensätze'!CC18,'M=10 cp-Datensätze'!CO18,'M=10 cp-Datensätze'!DA18,'M=10 cp-Datensätze'!DM18)*2/(10^0.5)</f>
        <v>0.0013579088006284254</v>
      </c>
      <c r="AZ18" s="109">
        <f>STDEV('M=10 cp-Datensätze'!J18,'M=10 cp-Datensätze'!V18,'M=10 cp-Datensätze'!AH18,'M=10 cp-Datensätze'!AT18,'M=10 cp-Datensätze'!BF18,'M=10 cp-Datensätze'!BR18,'M=10 cp-Datensätze'!CD18,'M=10 cp-Datensätze'!CP18,'M=10 cp-Datensätze'!DB18,'M=10 cp-Datensätze'!DN18)*2/(10^0.5)</f>
        <v>0.001131590667190357</v>
      </c>
      <c r="BA18" s="109">
        <f>STDEV('M=10 cp-Datensätze'!K18,'M=10 cp-Datensätze'!W18,'M=10 cp-Datensätze'!AI18,'M=10 cp-Datensätze'!AU18,'M=10 cp-Datensätze'!BG18,'M=10 cp-Datensätze'!BS18,'M=10 cp-Datensätze'!CE18,'M=10 cp-Datensätze'!CQ18,'M=10 cp-Datensätze'!DC18,'M=10 cp-Datensätze'!DO18)*2/(10^0.5)</f>
        <v>0.0004526362668761374</v>
      </c>
      <c r="BB18" s="109">
        <f>STDEV('M=10 cp-Datensätze'!L18,'M=10 cp-Datensätze'!X18,'M=10 cp-Datensätze'!AJ18,'M=10 cp-Datensätze'!AV18,'M=10 cp-Datensätze'!BH18,'M=10 cp-Datensätze'!BT18,'M=10 cp-Datensätze'!CF18,'M=10 cp-Datensätze'!CR18,'M=10 cp-Datensätze'!DD18,'M=10 cp-Datensätze'!DP18)*2/(10^0.5)</f>
        <v>0.011113304817074758</v>
      </c>
      <c r="BC18" s="109">
        <f>STDEV('M=10 cp-Datensätze'!M18,'M=10 cp-Datensätze'!Y18,'M=10 cp-Datensätze'!AK18,'M=10 cp-Datensätze'!AW18,'M=10 cp-Datensätze'!BI18,'M=10 cp-Datensätze'!BU18,'M=10 cp-Datensätze'!CG18,'M=10 cp-Datensätze'!CS18,'M=10 cp-Datensätze'!DE18,'M=10 cp-Datensätze'!DQ18)*2/(10^0.5)</f>
        <v>0.0004526362668761374</v>
      </c>
      <c r="BD18" s="109">
        <f>STDEV('M=10 cp-Datensätze'!N18,'M=10 cp-Datensätze'!Z18,'M=10 cp-Datensätze'!AL18,'M=10 cp-Datensätze'!AX18,'M=10 cp-Datensätze'!BJ18,'M=10 cp-Datensätze'!BV18,'M=10 cp-Datensätze'!CH18,'M=10 cp-Datensätze'!CT18,'M=10 cp-Datensätze'!DF18,'M=10 cp-Datensätze'!DR18)*2/(10^0.5)</f>
        <v>0</v>
      </c>
      <c r="BE18" s="144"/>
      <c r="BF18" s="11" t="s">
        <v>78</v>
      </c>
      <c r="BG18" s="8"/>
      <c r="BH18" s="109">
        <f t="shared" si="23"/>
        <v>0.10450794322960047</v>
      </c>
      <c r="BI18" s="109">
        <f t="shared" si="24"/>
        <v>0.10633049683201642</v>
      </c>
      <c r="BJ18" s="109">
        <f t="shared" si="25"/>
        <v>0.10665400920741057</v>
      </c>
      <c r="BK18" s="109">
        <f t="shared" si="26"/>
        <v>0.1069830318667753</v>
      </c>
      <c r="BL18" s="109">
        <f t="shared" si="27"/>
        <v>0.10731751412850832</v>
      </c>
      <c r="BM18" s="109">
        <f t="shared" si="28"/>
        <v>0.10835320879512723</v>
      </c>
      <c r="BN18" s="109">
        <f t="shared" si="29"/>
        <v>0.10896113460585807</v>
      </c>
      <c r="BO18" s="109">
        <f t="shared" si="30"/>
        <v>0.10835320879512723</v>
      </c>
      <c r="BP18" s="109">
        <f t="shared" si="31"/>
        <v>0.10907003279604079</v>
      </c>
      <c r="BQ18" s="144"/>
      <c r="BR18" s="11" t="s">
        <v>78</v>
      </c>
      <c r="BS18" s="8"/>
      <c r="BT18" s="109">
        <f t="shared" si="32"/>
        <v>0.10455596251766745</v>
      </c>
      <c r="BU18" s="109">
        <f t="shared" si="33"/>
        <v>0.10634591026449922</v>
      </c>
      <c r="BV18" s="109">
        <f t="shared" si="34"/>
        <v>0.10666577452488235</v>
      </c>
      <c r="BW18" s="109">
        <f t="shared" si="35"/>
        <v>0.10699164931768405</v>
      </c>
      <c r="BX18" s="109">
        <f t="shared" si="36"/>
        <v>0.10732347989214967</v>
      </c>
      <c r="BY18" s="109">
        <f t="shared" si="37"/>
        <v>0.1083541542156577</v>
      </c>
      <c r="BZ18" s="109">
        <f t="shared" si="38"/>
        <v>0.10952640959400221</v>
      </c>
      <c r="CA18" s="109">
        <f t="shared" si="39"/>
        <v>0.1083541542156577</v>
      </c>
      <c r="CB18" s="109">
        <f t="shared" si="40"/>
        <v>0.10907003279604079</v>
      </c>
      <c r="CC18" s="144"/>
      <c r="CD18" s="11" t="s">
        <v>78</v>
      </c>
      <c r="CE18" s="8"/>
      <c r="CF18" s="109">
        <f t="shared" si="41"/>
        <v>20.539916488555118</v>
      </c>
      <c r="CG18" s="109">
        <f t="shared" si="42"/>
        <v>36.560212449724325</v>
      </c>
      <c r="CH18" s="109">
        <f t="shared" si="43"/>
        <v>41.90877398422731</v>
      </c>
      <c r="CI18" s="109">
        <f t="shared" si="44"/>
        <v>49.042944477721385</v>
      </c>
      <c r="CJ18" s="109">
        <f t="shared" si="45"/>
        <v>59.03405918955106</v>
      </c>
      <c r="CK18" s="109">
        <f t="shared" si="46"/>
        <v>149.00247270748366</v>
      </c>
      <c r="CL18" s="109">
        <f t="shared" si="47"/>
        <v>1003.627975301782</v>
      </c>
      <c r="CM18" s="109">
        <f t="shared" si="48"/>
        <v>149.00247270748366</v>
      </c>
      <c r="CN18" s="109" t="e">
        <f t="shared" si="49"/>
        <v>#DIV/0!</v>
      </c>
    </row>
    <row r="19" spans="8:92" ht="15.75">
      <c r="H19" s="22">
        <v>48</v>
      </c>
      <c r="J19" s="11" t="s">
        <v>79</v>
      </c>
      <c r="K19" s="8"/>
      <c r="L19" s="109">
        <f>AVERAGE('M=10 cp-Datensätze'!F19,'M=10 cp-Datensätze'!R19,'M=10 cp-Datensätze'!AD19,'M=10 cp-Datensätze'!AP19,'M=10 cp-Datensätze'!BB19,'M=10 cp-Datensätze'!BN19,'M=10 cp-Datensätze'!BZ19,'M=10 cp-Datensätze'!CL19,'M=10 cp-Datensätze'!CX19,'M=10 cp-Datensätze'!DJ19)</f>
        <v>-0.3635985103024925</v>
      </c>
      <c r="M19" s="109">
        <f>AVERAGE('M=10 cp-Datensätze'!G19,'M=10 cp-Datensätze'!S19,'M=10 cp-Datensätze'!AE19,'M=10 cp-Datensätze'!AQ19,'M=10 cp-Datensätze'!BC19,'M=10 cp-Datensätze'!BO19,'M=10 cp-Datensätze'!CA19,'M=10 cp-Datensätze'!CM19,'M=10 cp-Datensätze'!CY19,'M=10 cp-Datensätze'!DK19)</f>
        <v>-0.7526438229469423</v>
      </c>
      <c r="N19" s="109">
        <f>AVERAGE('M=10 cp-Datensätze'!H19,'M=10 cp-Datensätze'!T19,'M=10 cp-Datensätze'!AF19,'M=10 cp-Datensätze'!AR19,'M=10 cp-Datensätze'!BD19,'M=10 cp-Datensätze'!BP19,'M=10 cp-Datensätze'!CB19,'M=10 cp-Datensätze'!CN19,'M=10 cp-Datensätze'!CZ19,'M=10 cp-Datensätze'!DL19)</f>
        <v>-0.6799241208864437</v>
      </c>
      <c r="O19" s="109">
        <f>AVERAGE('M=10 cp-Datensätze'!I19,'M=10 cp-Datensätze'!U19,'M=10 cp-Datensätze'!AG19,'M=10 cp-Datensätze'!AS19,'M=10 cp-Datensätze'!BE19,'M=10 cp-Datensätze'!BQ19,'M=10 cp-Datensätze'!CC19,'M=10 cp-Datensätze'!CO19,'M=10 cp-Datensätze'!DA19,'M=10 cp-Datensätze'!DM19)</f>
        <v>-0.47267806339324026</v>
      </c>
      <c r="P19" s="109">
        <f>AVERAGE('M=10 cp-Datensätze'!J19,'M=10 cp-Datensätze'!V19,'M=10 cp-Datensätze'!AH19,'M=10 cp-Datensätze'!AT19,'M=10 cp-Datensätze'!BF19,'M=10 cp-Datensätze'!BR19,'M=10 cp-Datensätze'!CD19,'M=10 cp-Datensätze'!CP19,'M=10 cp-Datensätze'!DB19,'M=10 cp-Datensätze'!DN19)</f>
        <v>-0.31632561058395126</v>
      </c>
      <c r="Q19" s="109">
        <f>AVERAGE('M=10 cp-Datensätze'!K19,'M=10 cp-Datensätze'!W19,'M=10 cp-Datensätze'!AI19,'M=10 cp-Datensätze'!AU19,'M=10 cp-Datensätze'!BG19,'M=10 cp-Datensätze'!BS19,'M=10 cp-Datensätze'!CE19,'M=10 cp-Datensätze'!CQ19,'M=10 cp-Datensätze'!DC19,'M=10 cp-Datensätze'!DO19)</f>
        <v>-0.10907955309074772</v>
      </c>
      <c r="R19" s="109">
        <f>AVERAGE('M=10 cp-Datensätze'!L19,'M=10 cp-Datensätze'!X19,'M=10 cp-Datensätze'!AJ19,'M=10 cp-Datensätze'!AV19,'M=10 cp-Datensätze'!BH19,'M=10 cp-Datensätze'!BT19,'M=10 cp-Datensätze'!CF19,'M=10 cp-Datensätze'!CR19,'M=10 cp-Datensätze'!DD19,'M=10 cp-Datensätze'!DP19)</f>
        <v>0.0508209845402106</v>
      </c>
      <c r="S19" s="109">
        <f>AVERAGE('M=10 cp-Datensätze'!M19,'M=10 cp-Datensätze'!Y19,'M=10 cp-Datensätze'!AK19,'M=10 cp-Datensätze'!AW19,'M=10 cp-Datensätze'!BI19,'M=10 cp-Datensätze'!BU19,'M=10 cp-Datensätze'!CG19,'M=10 cp-Datensätze'!CS19,'M=10 cp-Datensätze'!DE19,'M=10 cp-Datensätze'!DQ19)</f>
        <v>0.07271970206049849</v>
      </c>
      <c r="T19" s="109">
        <f>AVERAGE('M=10 cp-Datensätze'!N19,'M=10 cp-Datensätze'!Z19,'M=10 cp-Datensätze'!AL19,'M=10 cp-Datensätze'!AX19,'M=10 cp-Datensätze'!BJ19,'M=10 cp-Datensätze'!BV19,'M=10 cp-Datensätze'!CH19,'M=10 cp-Datensätze'!CT19,'M=10 cp-Datensätze'!DF19,'M=10 cp-Datensätze'!DR19)</f>
        <v>0.21815910618149545</v>
      </c>
      <c r="V19" s="11" t="s">
        <v>79</v>
      </c>
      <c r="W19" s="8"/>
      <c r="X19" s="137">
        <f t="shared" si="5"/>
        <v>0.0011217472663264962</v>
      </c>
      <c r="Y19" s="137">
        <f t="shared" si="6"/>
        <v>0.002322001127578515</v>
      </c>
      <c r="Z19" s="137">
        <f t="shared" si="7"/>
        <v>0.0020976516743132154</v>
      </c>
      <c r="AA19" s="137">
        <f t="shared" si="8"/>
        <v>0.001458271446224445</v>
      </c>
      <c r="AB19" s="137">
        <f t="shared" si="9"/>
        <v>0.0009759044079867195</v>
      </c>
      <c r="AC19" s="137">
        <f t="shared" si="10"/>
        <v>0.00033652417989794874</v>
      </c>
      <c r="AD19" s="137">
        <f t="shared" si="11"/>
        <v>-0.00015678914754786762</v>
      </c>
      <c r="AE19" s="137">
        <f t="shared" si="12"/>
        <v>-0.0002243494532652992</v>
      </c>
      <c r="AF19" s="137">
        <f t="shared" si="13"/>
        <v>-0.0006730483597958975</v>
      </c>
      <c r="AH19" s="11" t="s">
        <v>79</v>
      </c>
      <c r="AI19" s="8"/>
      <c r="AJ19" s="109">
        <f t="shared" si="14"/>
        <v>34.174955292634095</v>
      </c>
      <c r="AK19" s="109">
        <f t="shared" si="15"/>
        <v>32.913919938557136</v>
      </c>
      <c r="AL19" s="109">
        <f t="shared" si="16"/>
        <v>33.149630567257184</v>
      </c>
      <c r="AM19" s="109">
        <f t="shared" si="17"/>
        <v>33.82138934958402</v>
      </c>
      <c r="AN19" s="109">
        <f t="shared" si="18"/>
        <v>34.32818371075745</v>
      </c>
      <c r="AO19" s="109">
        <f t="shared" si="19"/>
        <v>34.999942493084276</v>
      </c>
      <c r="AP19" s="109">
        <f t="shared" si="20"/>
        <v>35.51823746936338</v>
      </c>
      <c r="AQ19" s="109">
        <f t="shared" si="21"/>
        <v>35.58921906483441</v>
      </c>
      <c r="AR19" s="109">
        <f t="shared" si="22"/>
        <v>36.06064032223451</v>
      </c>
      <c r="AT19" s="11" t="s">
        <v>79</v>
      </c>
      <c r="AU19" s="8"/>
      <c r="AV19" s="109">
        <f>STDEV('M=10 cp-Datensätze'!F19,'M=10 cp-Datensätze'!R19,'M=10 cp-Datensätze'!AD19,'M=10 cp-Datensätze'!AP19,'M=10 cp-Datensätze'!BB19,'M=10 cp-Datensätze'!BN19,'M=10 cp-Datensätze'!BZ19,'M=10 cp-Datensätze'!CL19,'M=10 cp-Datensätze'!CX19,'M=10 cp-Datensätze'!DJ19)*2/(10^0.5)</f>
        <v>0.002263181334380714</v>
      </c>
      <c r="AW19" s="109">
        <f>STDEV('M=10 cp-Datensätze'!G19,'M=10 cp-Datensätze'!S19,'M=10 cp-Datensätze'!AE19,'M=10 cp-Datensätze'!AQ19,'M=10 cp-Datensätze'!BC19,'M=10 cp-Datensätze'!BO19,'M=10 cp-Datensätze'!CA19,'M=10 cp-Datensätze'!CM19,'M=10 cp-Datensätze'!CY19,'M=10 cp-Datensätze'!DK19)*2/(10^0.5)</f>
        <v>0.011942987079675694</v>
      </c>
      <c r="AX19" s="109">
        <f>STDEV('M=10 cp-Datensätze'!H19,'M=10 cp-Datensätze'!T19,'M=10 cp-Datensätze'!AF19,'M=10 cp-Datensätze'!AR19,'M=10 cp-Datensätze'!BD19,'M=10 cp-Datensätze'!BP19,'M=10 cp-Datensätze'!CB19,'M=10 cp-Datensätze'!CN19,'M=10 cp-Datensätze'!CZ19,'M=10 cp-Datensätze'!DL19)*2/(10^0.5)</f>
        <v>0.011784173157271892</v>
      </c>
      <c r="AY19" s="109">
        <f>STDEV('M=10 cp-Datensätze'!I19,'M=10 cp-Datensätze'!U19,'M=10 cp-Datensätze'!AG19,'M=10 cp-Datensätze'!AS19,'M=10 cp-Datensätze'!BE19,'M=10 cp-Datensätze'!BQ19,'M=10 cp-Datensätze'!CC19,'M=10 cp-Datensätze'!CO19,'M=10 cp-Datensätze'!DA19,'M=10 cp-Datensätze'!DM19)*2/(10^0.5)</f>
        <v>0.0029421357346948985</v>
      </c>
      <c r="AZ19" s="109">
        <f>STDEV('M=10 cp-Datensätze'!J19,'M=10 cp-Datensätze'!V19,'M=10 cp-Datensätze'!AH19,'M=10 cp-Datensätze'!AT19,'M=10 cp-Datensätze'!BF19,'M=10 cp-Datensätze'!BR19,'M=10 cp-Datensätze'!CD19,'M=10 cp-Datensätze'!CP19,'M=10 cp-Datensätze'!DB19,'M=10 cp-Datensätze'!DN19)*2/(10^0.5)</f>
        <v>0.011232635834016772</v>
      </c>
      <c r="BA19" s="109">
        <f>STDEV('M=10 cp-Datensätze'!K19,'M=10 cp-Datensätze'!W19,'M=10 cp-Datensätze'!AI19,'M=10 cp-Datensätze'!AU19,'M=10 cp-Datensätze'!BG19,'M=10 cp-Datensätze'!BS19,'M=10 cp-Datensätze'!CE19,'M=10 cp-Datensätze'!CQ19,'M=10 cp-Datensätze'!DC19,'M=10 cp-Datensätze'!DO19)*2/(10^0.5)</f>
        <v>0.0006789544003142127</v>
      </c>
      <c r="BB19" s="109">
        <f>STDEV('M=10 cp-Datensätze'!L19,'M=10 cp-Datensätze'!X19,'M=10 cp-Datensätze'!AJ19,'M=10 cp-Datensätze'!AV19,'M=10 cp-Datensätze'!BH19,'M=10 cp-Datensätze'!BT19,'M=10 cp-Datensätze'!CF19,'M=10 cp-Datensätze'!CR19,'M=10 cp-Datensätze'!DD19,'M=10 cp-Datensätze'!DP19)*2/(10^0.5)</f>
        <v>0.011700643281684828</v>
      </c>
      <c r="BC19" s="109">
        <f>STDEV('M=10 cp-Datensätze'!M19,'M=10 cp-Datensätze'!Y19,'M=10 cp-Datensätze'!AK19,'M=10 cp-Datensätze'!AW19,'M=10 cp-Datensätze'!BI19,'M=10 cp-Datensätze'!BU19,'M=10 cp-Datensätze'!CG19,'M=10 cp-Datensätze'!CS19,'M=10 cp-Datensätze'!DE19,'M=10 cp-Datensätze'!DQ19)*2/(10^0.5)</f>
        <v>0.0004526362668761374</v>
      </c>
      <c r="BD19" s="109">
        <f>STDEV('M=10 cp-Datensätze'!N19,'M=10 cp-Datensätze'!Z19,'M=10 cp-Datensätze'!AL19,'M=10 cp-Datensätze'!AX19,'M=10 cp-Datensätze'!BJ19,'M=10 cp-Datensätze'!BV19,'M=10 cp-Datensätze'!CH19,'M=10 cp-Datensätze'!CT19,'M=10 cp-Datensätze'!DF19,'M=10 cp-Datensätze'!DR19)*2/(10^0.5)</f>
        <v>0.0013579088006284254</v>
      </c>
      <c r="BE19" s="144"/>
      <c r="BF19" s="11" t="s">
        <v>79</v>
      </c>
      <c r="BG19" s="8"/>
      <c r="BH19" s="109">
        <f t="shared" si="23"/>
        <v>0.10570020445281919</v>
      </c>
      <c r="BI19" s="109">
        <f t="shared" si="24"/>
        <v>0.10272238058574255</v>
      </c>
      <c r="BJ19" s="109">
        <f t="shared" si="25"/>
        <v>0.10322702888972189</v>
      </c>
      <c r="BK19" s="109">
        <f t="shared" si="26"/>
        <v>0.10479734489966752</v>
      </c>
      <c r="BL19" s="109">
        <f t="shared" si="27"/>
        <v>0.10610738819569093</v>
      </c>
      <c r="BM19" s="109">
        <f t="shared" si="28"/>
        <v>0.10800265373183694</v>
      </c>
      <c r="BN19" s="109">
        <f t="shared" si="29"/>
        <v>0.10958325190520223</v>
      </c>
      <c r="BO19" s="109">
        <f t="shared" si="30"/>
        <v>0.1098074654463289</v>
      </c>
      <c r="BP19" s="109">
        <f t="shared" si="31"/>
        <v>0.11134250734578544</v>
      </c>
      <c r="BQ19" s="144"/>
      <c r="BR19" s="11" t="s">
        <v>79</v>
      </c>
      <c r="BS19" s="8"/>
      <c r="BT19" s="109">
        <f t="shared" si="32"/>
        <v>0.10572443053107483</v>
      </c>
      <c r="BU19" s="109">
        <f t="shared" si="33"/>
        <v>0.10341432402519217</v>
      </c>
      <c r="BV19" s="109">
        <f t="shared" si="34"/>
        <v>0.10389747942274656</v>
      </c>
      <c r="BW19" s="109">
        <f t="shared" si="35"/>
        <v>0.10483863629741298</v>
      </c>
      <c r="BX19" s="109">
        <f t="shared" si="36"/>
        <v>0.10670028086884631</v>
      </c>
      <c r="BY19" s="109">
        <f t="shared" si="37"/>
        <v>0.10800478782071089</v>
      </c>
      <c r="BZ19" s="109">
        <f t="shared" si="38"/>
        <v>0.11020614389100203</v>
      </c>
      <c r="CA19" s="109">
        <f t="shared" si="39"/>
        <v>0.10980839834610469</v>
      </c>
      <c r="CB19" s="109">
        <f t="shared" si="40"/>
        <v>0.1113507874168706</v>
      </c>
      <c r="CC19" s="144"/>
      <c r="CD19" s="11" t="s">
        <v>79</v>
      </c>
      <c r="CE19" s="8"/>
      <c r="CF19" s="109">
        <f t="shared" si="41"/>
        <v>29.077245240393957</v>
      </c>
      <c r="CG19" s="109">
        <f t="shared" si="42"/>
        <v>13.740141202551579</v>
      </c>
      <c r="CH19" s="109">
        <f t="shared" si="43"/>
        <v>15.280746223165512</v>
      </c>
      <c r="CI19" s="109">
        <f t="shared" si="44"/>
        <v>22.179712666334048</v>
      </c>
      <c r="CJ19" s="109">
        <f t="shared" si="45"/>
        <v>33.73115463900403</v>
      </c>
      <c r="CK19" s="109">
        <f t="shared" si="46"/>
        <v>99.01469593559602</v>
      </c>
      <c r="CL19" s="109">
        <f t="shared" si="47"/>
        <v>216.85165072668883</v>
      </c>
      <c r="CM19" s="109">
        <f t="shared" si="48"/>
        <v>151.00226655872518</v>
      </c>
      <c r="CN19" s="109">
        <f t="shared" si="49"/>
        <v>51.041090773553755</v>
      </c>
    </row>
    <row r="20" spans="8:92" ht="15.75">
      <c r="H20" s="22">
        <v>32</v>
      </c>
      <c r="J20" s="11" t="s">
        <v>80</v>
      </c>
      <c r="K20" s="8"/>
      <c r="L20" s="109">
        <f>AVERAGE('M=10 cp-Datensätze'!F20,'M=10 cp-Datensätze'!R20,'M=10 cp-Datensätze'!AD20,'M=10 cp-Datensätze'!AP20,'M=10 cp-Datensätze'!BB20,'M=10 cp-Datensätze'!BN20,'M=10 cp-Datensätze'!BZ20,'M=10 cp-Datensätze'!CL20,'M=10 cp-Datensätze'!CX20,'M=10 cp-Datensätze'!DJ20)</f>
        <v>-0.3635985103024925</v>
      </c>
      <c r="M20" s="109">
        <f>AVERAGE('M=10 cp-Datensätze'!G20,'M=10 cp-Datensätze'!S20,'M=10 cp-Datensätze'!AE20,'M=10 cp-Datensätze'!AQ20,'M=10 cp-Datensätze'!BC20,'M=10 cp-Datensätze'!BO20,'M=10 cp-Datensätze'!CA20,'M=10 cp-Datensätze'!CM20,'M=10 cp-Datensätze'!CY20,'M=10 cp-Datensätze'!DK20)</f>
        <v>-0.9817159778167296</v>
      </c>
      <c r="N20" s="109">
        <f>AVERAGE('M=10 cp-Datensätze'!H20,'M=10 cp-Datensätze'!T20,'M=10 cp-Datensätze'!AF20,'M=10 cp-Datensätze'!AR20,'M=10 cp-Datensätze'!BD20,'M=10 cp-Datensätze'!BP20,'M=10 cp-Datensätze'!CB20,'M=10 cp-Datensätze'!CN20,'M=10 cp-Datensätze'!CZ20,'M=10 cp-Datensätze'!DL20)</f>
        <v>-0.8253635250074408</v>
      </c>
      <c r="O20" s="109">
        <f>AVERAGE('M=10 cp-Datensätze'!I20,'M=10 cp-Datensätze'!U20,'M=10 cp-Datensätze'!AG20,'M=10 cp-Datensätze'!AS20,'M=10 cp-Datensätze'!BE20,'M=10 cp-Datensätze'!BQ20,'M=10 cp-Datensätze'!CC20,'M=10 cp-Datensätze'!CO20,'M=10 cp-Datensätze'!DA20,'M=10 cp-Datensätze'!DM20)</f>
        <v>-0.5817576164839879</v>
      </c>
      <c r="P20" s="109">
        <f>AVERAGE('M=10 cp-Datensätze'!J20,'M=10 cp-Datensätze'!V20,'M=10 cp-Datensätze'!AH20,'M=10 cp-Datensätze'!AT20,'M=10 cp-Datensätze'!BF20,'M=10 cp-Datensätze'!BR20,'M=10 cp-Datensätze'!CD20,'M=10 cp-Datensätze'!CP20,'M=10 cp-Datensätze'!DB20,'M=10 cp-Datensätze'!DN20)</f>
        <v>-0.35268546161420056</v>
      </c>
      <c r="Q20" s="109">
        <f>AVERAGE('M=10 cp-Datensätze'!K20,'M=10 cp-Datensätze'!W20,'M=10 cp-Datensätze'!AI20,'M=10 cp-Datensätze'!AU20,'M=10 cp-Datensätze'!BG20,'M=10 cp-Datensätze'!BS20,'M=10 cp-Datensätze'!CE20,'M=10 cp-Datensätze'!CQ20,'M=10 cp-Datensätze'!DC20,'M=10 cp-Datensätze'!DO20)</f>
        <v>-0.07271970206049849</v>
      </c>
      <c r="R20" s="109">
        <f>AVERAGE('M=10 cp-Datensätze'!L20,'M=10 cp-Datensätze'!X20,'M=10 cp-Datensätze'!AJ20,'M=10 cp-Datensätze'!AV20,'M=10 cp-Datensätze'!BH20,'M=10 cp-Datensätze'!BT20,'M=10 cp-Datensätze'!CF20,'M=10 cp-Datensätze'!CR20,'M=10 cp-Datensätze'!DD20,'M=10 cp-Datensätze'!DP20)</f>
        <v>0.1489874889426664</v>
      </c>
      <c r="S20" s="109">
        <f>AVERAGE('M=10 cp-Datensätze'!M20,'M=10 cp-Datensätze'!Y20,'M=10 cp-Datensätze'!AK20,'M=10 cp-Datensätze'!AW20,'M=10 cp-Datensätze'!BI20,'M=10 cp-Datensätze'!BU20,'M=10 cp-Datensätze'!CG20,'M=10 cp-Datensätze'!CS20,'M=10 cp-Datensätze'!DE20,'M=10 cp-Datensätze'!DQ20)</f>
        <v>0.18179925515124626</v>
      </c>
      <c r="T20" s="109">
        <f>AVERAGE('M=10 cp-Datensätze'!N20,'M=10 cp-Datensätze'!Z20,'M=10 cp-Datensätze'!AL20,'M=10 cp-Datensätze'!AX20,'M=10 cp-Datensätze'!BJ20,'M=10 cp-Datensätze'!BV20,'M=10 cp-Datensätze'!CH20,'M=10 cp-Datensätze'!CT20,'M=10 cp-Datensätze'!DF20,'M=10 cp-Datensätze'!DR20)</f>
        <v>0.3780596438124539</v>
      </c>
      <c r="V20" s="11" t="s">
        <v>80</v>
      </c>
      <c r="W20" s="8"/>
      <c r="X20" s="137">
        <f t="shared" si="5"/>
        <v>0.0011217472663264962</v>
      </c>
      <c r="Y20" s="137">
        <f t="shared" si="6"/>
        <v>0.003028717619081539</v>
      </c>
      <c r="Z20" s="137">
        <f t="shared" si="7"/>
        <v>0.002546350580843814</v>
      </c>
      <c r="AA20" s="137">
        <f t="shared" si="8"/>
        <v>0.0017947956261223936</v>
      </c>
      <c r="AB20" s="137">
        <f t="shared" si="9"/>
        <v>0.0010880791346193693</v>
      </c>
      <c r="AC20" s="137">
        <f t="shared" si="10"/>
        <v>0.0002243494532652992</v>
      </c>
      <c r="AD20" s="137">
        <f t="shared" si="11"/>
        <v>-0.00045964519573868953</v>
      </c>
      <c r="AE20" s="137">
        <f t="shared" si="12"/>
        <v>-0.0005608736331632481</v>
      </c>
      <c r="AF20" s="137">
        <f t="shared" si="13"/>
        <v>-0.0011663616872417141</v>
      </c>
      <c r="AH20" s="11" t="s">
        <v>80</v>
      </c>
      <c r="AI20" s="8"/>
      <c r="AJ20" s="109">
        <f t="shared" si="14"/>
        <v>34.174955292634095</v>
      </c>
      <c r="AK20" s="109">
        <f t="shared" si="15"/>
        <v>32.17141494868365</v>
      </c>
      <c r="AL20" s="109">
        <f t="shared" si="16"/>
        <v>32.67820930985708</v>
      </c>
      <c r="AM20" s="109">
        <f t="shared" si="17"/>
        <v>33.46782340653394</v>
      </c>
      <c r="AN20" s="109">
        <f t="shared" si="18"/>
        <v>34.21032839640742</v>
      </c>
      <c r="AO20" s="109">
        <f t="shared" si="19"/>
        <v>35.1177978074343</v>
      </c>
      <c r="AP20" s="109">
        <f t="shared" si="20"/>
        <v>35.83643030864013</v>
      </c>
      <c r="AQ20" s="109">
        <f t="shared" si="21"/>
        <v>35.94278500788449</v>
      </c>
      <c r="AR20" s="109">
        <f t="shared" si="22"/>
        <v>36.57893529851361</v>
      </c>
      <c r="AT20" s="11" t="s">
        <v>80</v>
      </c>
      <c r="AU20" s="8"/>
      <c r="AV20" s="109">
        <f>STDEV('M=10 cp-Datensätze'!F20,'M=10 cp-Datensätze'!R20,'M=10 cp-Datensätze'!AD20,'M=10 cp-Datensätze'!AP20,'M=10 cp-Datensätze'!BB20,'M=10 cp-Datensätze'!BN20,'M=10 cp-Datensätze'!BZ20,'M=10 cp-Datensätze'!CL20,'M=10 cp-Datensätze'!CX20,'M=10 cp-Datensätze'!DJ20)*2/(10^0.5)</f>
        <v>0.002263181334380714</v>
      </c>
      <c r="AW20" s="109">
        <f>STDEV('M=10 cp-Datensätze'!G20,'M=10 cp-Datensätze'!S20,'M=10 cp-Datensätze'!AE20,'M=10 cp-Datensätze'!AQ20,'M=10 cp-Datensätze'!BC20,'M=10 cp-Datensätze'!BO20,'M=10 cp-Datensätze'!CA20,'M=10 cp-Datensätze'!CM20,'M=10 cp-Datensätze'!CY20,'M=10 cp-Datensätze'!DK20)*2/(10^0.5)</f>
        <v>0.006110589602827906</v>
      </c>
      <c r="AX20" s="109">
        <f>STDEV('M=10 cp-Datensätze'!H20,'M=10 cp-Datensätze'!T20,'M=10 cp-Datensätze'!AF20,'M=10 cp-Datensätze'!AR20,'M=10 cp-Datensätze'!BD20,'M=10 cp-Datensätze'!BP20,'M=10 cp-Datensätze'!CB20,'M=10 cp-Datensätze'!CN20,'M=10 cp-Datensätze'!CZ20,'M=10 cp-Datensätze'!DL20)*2/(10^0.5)</f>
        <v>0.012116637444036151</v>
      </c>
      <c r="AY20" s="109">
        <f>STDEV('M=10 cp-Datensätze'!I20,'M=10 cp-Datensätze'!U20,'M=10 cp-Datensätze'!AG20,'M=10 cp-Datensätze'!AS20,'M=10 cp-Datensätze'!BE20,'M=10 cp-Datensätze'!BQ20,'M=10 cp-Datensätze'!CC20,'M=10 cp-Datensätze'!CO20,'M=10 cp-Datensätze'!DA20,'M=10 cp-Datensätze'!DM20)*2/(10^0.5)</f>
        <v>0.0036210901350090994</v>
      </c>
      <c r="AZ20" s="109">
        <f>STDEV('M=10 cp-Datensätze'!J20,'M=10 cp-Datensätze'!V20,'M=10 cp-Datensätze'!AH20,'M=10 cp-Datensätze'!AT20,'M=10 cp-Datensätze'!BF20,'M=10 cp-Datensätze'!BR20,'M=10 cp-Datensätze'!CD20,'M=10 cp-Datensätze'!CP20,'M=10 cp-Datensätze'!DB20,'M=10 cp-Datensätze'!DN20)*2/(10^0.5)</f>
        <v>0.01126856652924521</v>
      </c>
      <c r="BA20" s="109">
        <f>STDEV('M=10 cp-Datensätze'!K20,'M=10 cp-Datensätze'!W20,'M=10 cp-Datensätze'!AI20,'M=10 cp-Datensätze'!AU20,'M=10 cp-Datensätze'!BG20,'M=10 cp-Datensätze'!BS20,'M=10 cp-Datensätze'!CE20,'M=10 cp-Datensätze'!CQ20,'M=10 cp-Datensätze'!DC20,'M=10 cp-Datensätze'!DO20)*2/(10^0.5)</f>
        <v>0.0004526362668761374</v>
      </c>
      <c r="BB20" s="109">
        <f>STDEV('M=10 cp-Datensätze'!L20,'M=10 cp-Datensätze'!X20,'M=10 cp-Datensätze'!AJ20,'M=10 cp-Datensätze'!AV20,'M=10 cp-Datensätze'!BH20,'M=10 cp-Datensätze'!BT20,'M=10 cp-Datensätze'!CF20,'M=10 cp-Datensätze'!CR20,'M=10 cp-Datensätze'!DD20,'M=10 cp-Datensätze'!DP20)*2/(10^0.5)</f>
        <v>0.019824587089025163</v>
      </c>
      <c r="BC20" s="109">
        <f>STDEV('M=10 cp-Datensätze'!M20,'M=10 cp-Datensätze'!Y20,'M=10 cp-Datensätze'!AK20,'M=10 cp-Datensätze'!AW20,'M=10 cp-Datensätze'!BI20,'M=10 cp-Datensätze'!BU20,'M=10 cp-Datensätze'!CG20,'M=10 cp-Datensätze'!CS20,'M=10 cp-Datensätze'!DE20,'M=10 cp-Datensätze'!DQ20)*2/(10^0.5)</f>
        <v>0.001131590667190357</v>
      </c>
      <c r="BD20" s="109">
        <f>STDEV('M=10 cp-Datensätze'!N20,'M=10 cp-Datensätze'!Z20,'M=10 cp-Datensätze'!AL20,'M=10 cp-Datensätze'!AX20,'M=10 cp-Datensätze'!BJ20,'M=10 cp-Datensätze'!BV20,'M=10 cp-Datensätze'!CH20,'M=10 cp-Datensätze'!CT20,'M=10 cp-Datensätze'!DF20,'M=10 cp-Datensätze'!DR20)*2/(10^0.5)</f>
        <v>0.010891192874005194</v>
      </c>
      <c r="BE20" s="144"/>
      <c r="BF20" s="11" t="s">
        <v>80</v>
      </c>
      <c r="BG20" s="8"/>
      <c r="BH20" s="109">
        <f t="shared" si="23"/>
        <v>0.10570020445281919</v>
      </c>
      <c r="BI20" s="109">
        <f t="shared" si="24"/>
        <v>0.10129557224178462</v>
      </c>
      <c r="BJ20" s="109">
        <f t="shared" si="25"/>
        <v>0.10224240152056838</v>
      </c>
      <c r="BK20" s="109">
        <f t="shared" si="26"/>
        <v>0.10394675805416294</v>
      </c>
      <c r="BL20" s="109">
        <f t="shared" si="27"/>
        <v>0.10579335814894301</v>
      </c>
      <c r="BM20" s="109">
        <f t="shared" si="28"/>
        <v>0.10835320879512723</v>
      </c>
      <c r="BN20" s="109">
        <f t="shared" si="29"/>
        <v>0.11060256958217582</v>
      </c>
      <c r="BO20" s="109">
        <f t="shared" si="30"/>
        <v>0.11095135360863459</v>
      </c>
      <c r="BP20" s="109">
        <f t="shared" si="31"/>
        <v>0.11311948641376776</v>
      </c>
      <c r="BQ20" s="144"/>
      <c r="BR20" s="11" t="s">
        <v>80</v>
      </c>
      <c r="BS20" s="8"/>
      <c r="BT20" s="109">
        <f t="shared" si="32"/>
        <v>0.10572443053107483</v>
      </c>
      <c r="BU20" s="109">
        <f t="shared" si="33"/>
        <v>0.10147971354455429</v>
      </c>
      <c r="BV20" s="109">
        <f t="shared" si="34"/>
        <v>0.10295786308798052</v>
      </c>
      <c r="BW20" s="109">
        <f t="shared" si="35"/>
        <v>0.10400981109364899</v>
      </c>
      <c r="BX20" s="109">
        <f t="shared" si="36"/>
        <v>0.10639180053018443</v>
      </c>
      <c r="BY20" s="109">
        <f t="shared" si="37"/>
        <v>0.1083541542156577</v>
      </c>
      <c r="BZ20" s="109">
        <f t="shared" si="38"/>
        <v>0.11236521993673303</v>
      </c>
      <c r="CA20" s="109">
        <f t="shared" si="39"/>
        <v>0.11095712399402909</v>
      </c>
      <c r="CB20" s="109">
        <f t="shared" si="40"/>
        <v>0.11364258131850653</v>
      </c>
      <c r="CC20" s="144"/>
      <c r="CD20" s="11" t="s">
        <v>80</v>
      </c>
      <c r="CE20" s="8"/>
      <c r="CF20" s="109">
        <f t="shared" si="41"/>
        <v>29.077245240393957</v>
      </c>
      <c r="CG20" s="109">
        <f t="shared" si="42"/>
        <v>10.336972794334912</v>
      </c>
      <c r="CH20" s="109">
        <f t="shared" si="43"/>
        <v>12.474244374568446</v>
      </c>
      <c r="CI20" s="109">
        <f t="shared" si="44"/>
        <v>17.87854737893435</v>
      </c>
      <c r="CJ20" s="109">
        <f t="shared" si="45"/>
        <v>30.166199662226354</v>
      </c>
      <c r="CK20" s="109">
        <f t="shared" si="46"/>
        <v>149.00247270748366</v>
      </c>
      <c r="CL20" s="109">
        <f t="shared" si="47"/>
        <v>75.41923200005981</v>
      </c>
      <c r="CM20" s="109">
        <f t="shared" si="48"/>
        <v>61.032771504877346</v>
      </c>
      <c r="CN20" s="109">
        <f t="shared" si="49"/>
        <v>30.05943193843822</v>
      </c>
    </row>
    <row r="21" spans="8:92" ht="15.75">
      <c r="H21" s="22">
        <v>18</v>
      </c>
      <c r="J21" s="11" t="s">
        <v>81</v>
      </c>
      <c r="K21" s="8"/>
      <c r="L21" s="109">
        <f>AVERAGE('M=10 cp-Datensätze'!F21,'M=10 cp-Datensätze'!R21,'M=10 cp-Datensätze'!AD21,'M=10 cp-Datensätze'!AP21,'M=10 cp-Datensätze'!BB21,'M=10 cp-Datensätze'!BN21,'M=10 cp-Datensätze'!BZ21,'M=10 cp-Datensätze'!CL21,'M=10 cp-Datensätze'!CX21,'M=10 cp-Datensätze'!DJ21)</f>
        <v>-0.39995836133274176</v>
      </c>
      <c r="M21" s="109">
        <f>AVERAGE('M=10 cp-Datensätze'!G21,'M=10 cp-Datensätze'!S21,'M=10 cp-Datensätze'!AE21,'M=10 cp-Datensätze'!AQ21,'M=10 cp-Datensätze'!BC21,'M=10 cp-Datensätze'!BO21,'M=10 cp-Datensätze'!CA21,'M=10 cp-Datensätze'!CM21,'M=10 cp-Datensätze'!CY21,'M=10 cp-Datensätze'!DK21)</f>
        <v>-1.5271137432704687</v>
      </c>
      <c r="N21" s="109">
        <f>AVERAGE('M=10 cp-Datensätze'!H21,'M=10 cp-Datensätze'!T21,'M=10 cp-Datensätze'!AF21,'M=10 cp-Datensätze'!AR21,'M=10 cp-Datensätze'!BD21,'M=10 cp-Datensätze'!BP21,'M=10 cp-Datensätze'!CB21,'M=10 cp-Datensätze'!CN21,'M=10 cp-Datensätze'!CZ21,'M=10 cp-Datensätze'!DL21)</f>
        <v>-1.0071627801586873</v>
      </c>
      <c r="O21" s="109">
        <f>AVERAGE('M=10 cp-Datensätze'!I21,'M=10 cp-Datensätze'!U21,'M=10 cp-Datensätze'!AG21,'M=10 cp-Datensätze'!AS21,'M=10 cp-Datensätze'!BE21,'M=10 cp-Datensätze'!BQ21,'M=10 cp-Datensätze'!CC21,'M=10 cp-Datensätze'!CO21,'M=10 cp-Datensätze'!DA21,'M=10 cp-Datensätze'!DM21)</f>
        <v>-0.6181174675142372</v>
      </c>
      <c r="P21" s="109">
        <f>AVERAGE('M=10 cp-Datensätze'!J21,'M=10 cp-Datensätze'!V21,'M=10 cp-Datensätze'!AH21,'M=10 cp-Datensätze'!AT21,'M=10 cp-Datensätze'!BF21,'M=10 cp-Datensätze'!BR21,'M=10 cp-Datensätze'!CD21,'M=10 cp-Datensätze'!CP21,'M=10 cp-Datensätze'!DB21,'M=10 cp-Datensätze'!DN21)</f>
        <v>-0.27996575955370206</v>
      </c>
      <c r="Q21" s="109">
        <f>AVERAGE('M=10 cp-Datensätze'!K21,'M=10 cp-Datensätze'!W21,'M=10 cp-Datensätze'!AI21,'M=10 cp-Datensätze'!AU21,'M=10 cp-Datensätze'!BG21,'M=10 cp-Datensätze'!BS21,'M=10 cp-Datensätze'!CE21,'M=10 cp-Datensätze'!CQ21,'M=10 cp-Datensätze'!DC21,'M=10 cp-Datensätze'!DO21)</f>
        <v>0.08363275074879044</v>
      </c>
      <c r="R21" s="109">
        <f>AVERAGE('M=10 cp-Datensätze'!L21,'M=10 cp-Datensätze'!X21,'M=10 cp-Datensätze'!AJ21,'M=10 cp-Datensätze'!AV21,'M=10 cp-Datensätze'!BH21,'M=10 cp-Datensätze'!BT21,'M=10 cp-Datensätze'!CF21,'M=10 cp-Datensätze'!CR21,'M=10 cp-Datensätze'!DD21,'M=10 cp-Datensätze'!DP21)</f>
        <v>0.36714659512416187</v>
      </c>
      <c r="S21" s="109">
        <f>AVERAGE('M=10 cp-Datensätze'!M21,'M=10 cp-Datensätze'!Y21,'M=10 cp-Datensätze'!AK21,'M=10 cp-Datensätze'!AW21,'M=10 cp-Datensätze'!BI21,'M=10 cp-Datensätze'!BU21,'M=10 cp-Datensätze'!CG21,'M=10 cp-Datensätze'!CS21,'M=10 cp-Datensätze'!DE21,'M=10 cp-Datensätze'!DQ21)</f>
        <v>0.39995836133274176</v>
      </c>
      <c r="T21" s="109">
        <f>AVERAGE('M=10 cp-Datensätze'!N21,'M=10 cp-Datensätze'!Z21,'M=10 cp-Datensätze'!AL21,'M=10 cp-Datensätze'!AX21,'M=10 cp-Datensätze'!BJ21,'M=10 cp-Datensätze'!BV21,'M=10 cp-Datensätze'!CH21,'M=10 cp-Datensätze'!CT21,'M=10 cp-Datensätze'!DF21,'M=10 cp-Datensätze'!DR21)</f>
        <v>0.5962187499939493</v>
      </c>
      <c r="V21" s="11" t="s">
        <v>81</v>
      </c>
      <c r="W21" s="8"/>
      <c r="X21" s="137">
        <f t="shared" si="5"/>
        <v>0.0012339219929591457</v>
      </c>
      <c r="Y21" s="137">
        <f t="shared" si="6"/>
        <v>0.004711338518571284</v>
      </c>
      <c r="Z21" s="137">
        <f t="shared" si="7"/>
        <v>0.003107224214007063</v>
      </c>
      <c r="AA21" s="137">
        <f t="shared" si="8"/>
        <v>0.0019069703527550433</v>
      </c>
      <c r="AB21" s="137">
        <f t="shared" si="9"/>
        <v>0.0008637296813540701</v>
      </c>
      <c r="AC21" s="137">
        <f t="shared" si="10"/>
        <v>-0.00025801758497242606</v>
      </c>
      <c r="AD21" s="137">
        <f t="shared" si="11"/>
        <v>-0.0011326935555345872</v>
      </c>
      <c r="AE21" s="137">
        <f t="shared" si="12"/>
        <v>-0.0012339219929591457</v>
      </c>
      <c r="AF21" s="137">
        <f t="shared" si="13"/>
        <v>-0.0018394100470376117</v>
      </c>
      <c r="AH21" s="11" t="s">
        <v>81</v>
      </c>
      <c r="AI21" s="8"/>
      <c r="AJ21" s="109">
        <f t="shared" si="14"/>
        <v>34.057099978284064</v>
      </c>
      <c r="AK21" s="109">
        <f t="shared" si="15"/>
        <v>30.403585233433255</v>
      </c>
      <c r="AL21" s="109">
        <f t="shared" si="16"/>
        <v>32.08893273810695</v>
      </c>
      <c r="AM21" s="109">
        <f t="shared" si="17"/>
        <v>33.34996809218391</v>
      </c>
      <c r="AN21" s="109">
        <f t="shared" si="18"/>
        <v>34.446039025107474</v>
      </c>
      <c r="AO21" s="109">
        <f t="shared" si="19"/>
        <v>35.624592168607734</v>
      </c>
      <c r="AP21" s="109">
        <f t="shared" si="20"/>
        <v>36.54356219474029</v>
      </c>
      <c r="AQ21" s="109">
        <f t="shared" si="21"/>
        <v>36.649916893984646</v>
      </c>
      <c r="AR21" s="109">
        <f t="shared" si="22"/>
        <v>37.28606718461377</v>
      </c>
      <c r="AT21" s="11" t="s">
        <v>81</v>
      </c>
      <c r="AU21" s="8"/>
      <c r="AV21" s="109">
        <f>STDEV('M=10 cp-Datensätze'!F21,'M=10 cp-Datensätze'!R21,'M=10 cp-Datensätze'!AD21,'M=10 cp-Datensätze'!AP21,'M=10 cp-Datensätze'!BB21,'M=10 cp-Datensätze'!BN21,'M=10 cp-Datensätze'!BZ21,'M=10 cp-Datensätze'!CL21,'M=10 cp-Datensätze'!CX21,'M=10 cp-Datensätze'!DJ21)*2/(10^0.5)</f>
        <v>0.0024894994678187872</v>
      </c>
      <c r="AW21" s="109">
        <f>STDEV('M=10 cp-Datensätze'!G21,'M=10 cp-Datensätze'!S21,'M=10 cp-Datensätze'!AE21,'M=10 cp-Datensätze'!AQ21,'M=10 cp-Datensätze'!BC21,'M=10 cp-Datensätze'!BO21,'M=10 cp-Datensätze'!CA21,'M=10 cp-Datensätze'!CM21,'M=10 cp-Datensätze'!CY21,'M=10 cp-Datensätze'!DK21)*2/(10^0.5)</f>
        <v>0.009505361604398984</v>
      </c>
      <c r="AX21" s="109">
        <f>STDEV('M=10 cp-Datensätze'!H21,'M=10 cp-Datensätze'!T21,'M=10 cp-Datensätze'!AF21,'M=10 cp-Datensätze'!AR21,'M=10 cp-Datensätze'!BD21,'M=10 cp-Datensätze'!BP21,'M=10 cp-Datensätze'!CB21,'M=10 cp-Datensätze'!CN21,'M=10 cp-Datensätze'!CZ21,'M=10 cp-Datensätze'!DL21)*2/(10^0.5)</f>
        <v>0.01261152273818738</v>
      </c>
      <c r="AY21" s="109">
        <f>STDEV('M=10 cp-Datensätze'!I21,'M=10 cp-Datensätze'!U21,'M=10 cp-Datensätze'!AG21,'M=10 cp-Datensätze'!AS21,'M=10 cp-Datensätze'!BE21,'M=10 cp-Datensätze'!BQ21,'M=10 cp-Datensätze'!CC21,'M=10 cp-Datensätze'!CO21,'M=10 cp-Datensätze'!DA21,'M=10 cp-Datensätze'!DM21)*2/(10^0.5)</f>
        <v>0.0038474082684472203</v>
      </c>
      <c r="AZ21" s="109">
        <f>STDEV('M=10 cp-Datensätze'!J21,'M=10 cp-Datensätze'!V21,'M=10 cp-Datensätze'!AH21,'M=10 cp-Datensätze'!AT21,'M=10 cp-Datensätze'!BF21,'M=10 cp-Datensätze'!BR21,'M=10 cp-Datensätze'!CD21,'M=10 cp-Datensätze'!CP21,'M=10 cp-Datensätze'!DB21,'M=10 cp-Datensätze'!DN21)*2/(10^0.5)</f>
        <v>0.011201163498953807</v>
      </c>
      <c r="BA21" s="109">
        <f>STDEV('M=10 cp-Datensätze'!K21,'M=10 cp-Datensätze'!W21,'M=10 cp-Datensätze'!AI21,'M=10 cp-Datensätze'!AU21,'M=10 cp-Datensätze'!BG21,'M=10 cp-Datensätze'!BS21,'M=10 cp-Datensätze'!CE21,'M=10 cp-Datensätze'!CQ21,'M=10 cp-Datensätze'!DC21,'M=10 cp-Datensätze'!DO21)*2/(10^0.5)</f>
        <v>0.011137316192171525</v>
      </c>
      <c r="BB21" s="109">
        <f>STDEV('M=10 cp-Datensätze'!L21,'M=10 cp-Datensätze'!X21,'M=10 cp-Datensätze'!AJ21,'M=10 cp-Datensätze'!AV21,'M=10 cp-Datensätze'!BH21,'M=10 cp-Datensätze'!BT21,'M=10 cp-Datensätze'!CF21,'M=10 cp-Datensätze'!CR21,'M=10 cp-Datensätze'!DD21,'M=10 cp-Datensätze'!DP21)*2/(10^0.5)</f>
        <v>0.019512988806522753</v>
      </c>
      <c r="BC21" s="109">
        <f>STDEV('M=10 cp-Datensätze'!M21,'M=10 cp-Datensätze'!Y21,'M=10 cp-Datensätze'!AK21,'M=10 cp-Datensätze'!AW21,'M=10 cp-Datensätze'!BI21,'M=10 cp-Datensätze'!BU21,'M=10 cp-Datensätze'!CG21,'M=10 cp-Datensätze'!CS21,'M=10 cp-Datensätze'!DE21,'M=10 cp-Datensätze'!DQ21)*2/(10^0.5)</f>
        <v>0.0024894994678187872</v>
      </c>
      <c r="BD21" s="109">
        <f>STDEV('M=10 cp-Datensätze'!N21,'M=10 cp-Datensätze'!Z21,'M=10 cp-Datensätze'!AL21,'M=10 cp-Datensätze'!AX21,'M=10 cp-Datensätze'!BJ21,'M=10 cp-Datensätze'!BV21,'M=10 cp-Datensätze'!CH21,'M=10 cp-Datensätze'!CT21,'M=10 cp-Datensätze'!DF21,'M=10 cp-Datensätze'!DR21)*2/(10^0.5)</f>
        <v>0.010537388623604673</v>
      </c>
      <c r="BE21" s="144"/>
      <c r="BF21" s="11" t="s">
        <v>81</v>
      </c>
      <c r="BG21" s="8"/>
      <c r="BH21" s="109">
        <f t="shared" si="23"/>
        <v>0.10539352451485366</v>
      </c>
      <c r="BI21" s="109">
        <f t="shared" si="24"/>
        <v>0.0989419485969881</v>
      </c>
      <c r="BJ21" s="109">
        <f t="shared" si="25"/>
        <v>0.1011526419628128</v>
      </c>
      <c r="BK21" s="109">
        <f t="shared" si="26"/>
        <v>0.10367506991460608</v>
      </c>
      <c r="BL21" s="109">
        <f t="shared" si="27"/>
        <v>0.10642701412194958</v>
      </c>
      <c r="BM21" s="109">
        <f t="shared" si="28"/>
        <v>0.10991988492831557</v>
      </c>
      <c r="BN21" s="109">
        <f t="shared" si="29"/>
        <v>0.1129953203683829</v>
      </c>
      <c r="BO21" s="109">
        <f t="shared" si="30"/>
        <v>0.11336989844384433</v>
      </c>
      <c r="BP21" s="109">
        <f t="shared" si="31"/>
        <v>0.11568712671946386</v>
      </c>
      <c r="BQ21" s="144"/>
      <c r="BR21" s="11" t="s">
        <v>81</v>
      </c>
      <c r="BS21" s="8"/>
      <c r="BT21" s="109">
        <f t="shared" si="32"/>
        <v>0.10542292263669856</v>
      </c>
      <c r="BU21" s="109">
        <f t="shared" si="33"/>
        <v>0.09939749036771209</v>
      </c>
      <c r="BV21" s="109">
        <f t="shared" si="34"/>
        <v>0.10193580078575347</v>
      </c>
      <c r="BW21" s="109">
        <f t="shared" si="35"/>
        <v>0.10374643450346896</v>
      </c>
      <c r="BX21" s="109">
        <f t="shared" si="36"/>
        <v>0.10701483728270557</v>
      </c>
      <c r="BY21" s="109">
        <f t="shared" si="37"/>
        <v>0.11048267246323536</v>
      </c>
      <c r="BZ21" s="109">
        <f t="shared" si="38"/>
        <v>0.11466777732788305</v>
      </c>
      <c r="CA21" s="109">
        <f t="shared" si="39"/>
        <v>0.11339722871731851</v>
      </c>
      <c r="CB21" s="109">
        <f t="shared" si="40"/>
        <v>0.11616603568862184</v>
      </c>
      <c r="CC21" s="144"/>
      <c r="CD21" s="11" t="s">
        <v>81</v>
      </c>
      <c r="CE21" s="8"/>
      <c r="CF21" s="109">
        <f t="shared" si="41"/>
        <v>26.358474488546296</v>
      </c>
      <c r="CG21" s="109">
        <f t="shared" si="42"/>
        <v>6.508846561412137</v>
      </c>
      <c r="CH21" s="109">
        <f t="shared" si="43"/>
        <v>10.121084971953847</v>
      </c>
      <c r="CI21" s="109">
        <f t="shared" si="44"/>
        <v>16.784258649199128</v>
      </c>
      <c r="CJ21" s="109">
        <f t="shared" si="45"/>
        <v>38.2242590855752</v>
      </c>
      <c r="CK21" s="109">
        <f t="shared" si="46"/>
        <v>132.1045541059562</v>
      </c>
      <c r="CL21" s="109">
        <f t="shared" si="47"/>
        <v>31.232150549865413</v>
      </c>
      <c r="CM21" s="109">
        <f t="shared" si="48"/>
        <v>28.352258554979603</v>
      </c>
      <c r="CN21" s="109">
        <f t="shared" si="49"/>
        <v>19.483794444539146</v>
      </c>
    </row>
    <row r="22" spans="8:92" ht="15.75">
      <c r="H22" s="22">
        <v>11</v>
      </c>
      <c r="J22" s="11" t="s">
        <v>82</v>
      </c>
      <c r="K22" s="8"/>
      <c r="L22" s="109">
        <f>AVERAGE('M=10 cp-Datensätze'!F22,'M=10 cp-Datensätze'!R22,'M=10 cp-Datensätze'!AD22,'M=10 cp-Datensätze'!AP22,'M=10 cp-Datensätze'!BB22,'M=10 cp-Datensätze'!BN22,'M=10 cp-Datensätze'!BZ22,'M=10 cp-Datensätze'!CL22,'M=10 cp-Datensätze'!CX22,'M=10 cp-Datensätze'!DJ22)</f>
        <v>-0.3635985103024925</v>
      </c>
      <c r="M22" s="109">
        <f>AVERAGE('M=10 cp-Datensätze'!G22,'M=10 cp-Datensätze'!S22,'M=10 cp-Datensätze'!AE22,'M=10 cp-Datensätze'!AQ22,'M=10 cp-Datensätze'!BC22,'M=10 cp-Datensätze'!BO22,'M=10 cp-Datensätze'!CA22,'M=10 cp-Datensätze'!CM22,'M=10 cp-Datensätze'!CY22,'M=10 cp-Datensätze'!DK22)</f>
        <v>-1.7343598007636722</v>
      </c>
      <c r="N22" s="109">
        <f>AVERAGE('M=10 cp-Datensätze'!H22,'M=10 cp-Datensätze'!T22,'M=10 cp-Datensätze'!AF22,'M=10 cp-Datensätze'!AR22,'M=10 cp-Datensätze'!BD22,'M=10 cp-Datensätze'!BP22,'M=10 cp-Datensätze'!CB22,'M=10 cp-Datensätze'!CN22,'M=10 cp-Datensätze'!CZ22,'M=10 cp-Datensätze'!DL22)</f>
        <v>-1.16358785311168</v>
      </c>
      <c r="O22" s="109">
        <f>AVERAGE('M=10 cp-Datensätze'!I22,'M=10 cp-Datensätze'!U22,'M=10 cp-Datensätze'!AG22,'M=10 cp-Datensätze'!AS22,'M=10 cp-Datensätze'!BE22,'M=10 cp-Datensätze'!BQ22,'M=10 cp-Datensätze'!CC22,'M=10 cp-Datensätze'!CO22,'M=10 cp-Datensätze'!DA22,'M=10 cp-Datensätze'!DM22)</f>
        <v>-0.6181174675142372</v>
      </c>
      <c r="P22" s="109">
        <f>AVERAGE('M=10 cp-Datensätze'!J22,'M=10 cp-Datensätze'!V22,'M=10 cp-Datensätze'!AH22,'M=10 cp-Datensätze'!AT22,'M=10 cp-Datensätze'!BF22,'M=10 cp-Datensätze'!BR22,'M=10 cp-Datensätze'!CD22,'M=10 cp-Datensätze'!CP22,'M=10 cp-Datensätze'!DB22,'M=10 cp-Datensätze'!DN22)</f>
        <v>-0.1708862064629543</v>
      </c>
      <c r="Q22" s="109">
        <f>AVERAGE('M=10 cp-Datensätze'!K22,'M=10 cp-Datensätze'!W22,'M=10 cp-Datensätze'!AI22,'M=10 cp-Datensätze'!AU22,'M=10 cp-Datensätze'!BG22,'M=10 cp-Datensätze'!BS22,'M=10 cp-Datensätze'!CE22,'M=10 cp-Datensätze'!CQ22,'M=10 cp-Datensätze'!DC22,'M=10 cp-Datensätze'!DO22)</f>
        <v>0.2654320059000367</v>
      </c>
      <c r="R22" s="109">
        <f>AVERAGE('M=10 cp-Datensätze'!L22,'M=10 cp-Datensätze'!X22,'M=10 cp-Datensätze'!AJ22,'M=10 cp-Datensätze'!AV22,'M=10 cp-Datensätze'!BH22,'M=10 cp-Datensätze'!BT22,'M=10 cp-Datensätze'!CF22,'M=10 cp-Datensätze'!CR22,'M=10 cp-Datensätze'!DD22,'M=10 cp-Datensätze'!DP22)</f>
        <v>0.5743200324736614</v>
      </c>
      <c r="S22" s="109">
        <f>AVERAGE('M=10 cp-Datensätze'!M22,'M=10 cp-Datensätze'!Y22,'M=10 cp-Datensätze'!AK22,'M=10 cp-Datensätze'!AW22,'M=10 cp-Datensätze'!BI22,'M=10 cp-Datensätze'!BU22,'M=10 cp-Datensätze'!CG22,'M=10 cp-Datensätze'!CS22,'M=10 cp-Datensätze'!DE22,'M=10 cp-Datensätze'!DQ22)</f>
        <v>0.6071317986822413</v>
      </c>
      <c r="T22" s="109">
        <f>AVERAGE('M=10 cp-Datensätze'!N22,'M=10 cp-Datensätze'!Z22,'M=10 cp-Datensätze'!AL22,'M=10 cp-Datensätze'!AX22,'M=10 cp-Datensätze'!BJ22,'M=10 cp-Datensätze'!BV22,'M=10 cp-Datensätze'!CH22,'M=10 cp-Datensätze'!CT22,'M=10 cp-Datensätze'!DF22,'M=10 cp-Datensätze'!DR22)</f>
        <v>0.7889310538334875</v>
      </c>
      <c r="V22" s="11" t="s">
        <v>82</v>
      </c>
      <c r="W22" s="8"/>
      <c r="X22" s="137">
        <f t="shared" si="5"/>
        <v>0.0011217472663264962</v>
      </c>
      <c r="Y22" s="137">
        <f t="shared" si="6"/>
        <v>0.005350718746660055</v>
      </c>
      <c r="Z22" s="137">
        <f t="shared" si="7"/>
        <v>0.003589815294547965</v>
      </c>
      <c r="AA22" s="137">
        <f t="shared" si="8"/>
        <v>0.0019069703527550433</v>
      </c>
      <c r="AB22" s="137">
        <f t="shared" si="9"/>
        <v>0.0005272055014561212</v>
      </c>
      <c r="AC22" s="137">
        <f t="shared" si="10"/>
        <v>-0.0008188912181356741</v>
      </c>
      <c r="AD22" s="137">
        <f t="shared" si="11"/>
        <v>-0.00177184974132018</v>
      </c>
      <c r="AE22" s="137">
        <f t="shared" si="12"/>
        <v>-0.0018730781787447387</v>
      </c>
      <c r="AF22" s="137">
        <f t="shared" si="13"/>
        <v>-0.0024339518119079868</v>
      </c>
      <c r="AH22" s="11" t="s">
        <v>82</v>
      </c>
      <c r="AI22" s="8"/>
      <c r="AJ22" s="109">
        <f t="shared" si="14"/>
        <v>34.174955292634095</v>
      </c>
      <c r="AK22" s="109">
        <f t="shared" si="15"/>
        <v>29.731826451106425</v>
      </c>
      <c r="AL22" s="109">
        <f t="shared" si="16"/>
        <v>31.581902989009148</v>
      </c>
      <c r="AM22" s="109">
        <f t="shared" si="17"/>
        <v>33.34996809218391</v>
      </c>
      <c r="AN22" s="109">
        <f t="shared" si="18"/>
        <v>34.79960496815755</v>
      </c>
      <c r="AO22" s="109">
        <f t="shared" si="19"/>
        <v>36.21386874035787</v>
      </c>
      <c r="AP22" s="109">
        <f t="shared" si="20"/>
        <v>37.215085589142745</v>
      </c>
      <c r="AQ22" s="109">
        <f t="shared" si="21"/>
        <v>37.3214402883871</v>
      </c>
      <c r="AR22" s="109">
        <f t="shared" si="22"/>
        <v>37.910716860137235</v>
      </c>
      <c r="AT22" s="11" t="s">
        <v>82</v>
      </c>
      <c r="AU22" s="8"/>
      <c r="AV22" s="109">
        <f>STDEV('M=10 cp-Datensätze'!F22,'M=10 cp-Datensätze'!R22,'M=10 cp-Datensätze'!AD22,'M=10 cp-Datensätze'!AP22,'M=10 cp-Datensätze'!BB22,'M=10 cp-Datensätze'!BN22,'M=10 cp-Datensätze'!BZ22,'M=10 cp-Datensätze'!CL22,'M=10 cp-Datensätze'!CX22,'M=10 cp-Datensätze'!DJ22)*2/(10^0.5)</f>
        <v>0.002263181334380714</v>
      </c>
      <c r="AW22" s="109">
        <f>STDEV('M=10 cp-Datensätze'!G22,'M=10 cp-Datensätze'!S22,'M=10 cp-Datensätze'!AE22,'M=10 cp-Datensätze'!AQ22,'M=10 cp-Datensätze'!BC22,'M=10 cp-Datensätze'!BO22,'M=10 cp-Datensätze'!CA22,'M=10 cp-Datensätze'!CM22,'M=10 cp-Datensätze'!CY22,'M=10 cp-Datensätze'!DK22)*2/(10^0.5)</f>
        <v>0.015284334000526381</v>
      </c>
      <c r="AX22" s="109">
        <f>STDEV('M=10 cp-Datensätze'!H22,'M=10 cp-Datensätze'!T22,'M=10 cp-Datensätze'!AF22,'M=10 cp-Datensätze'!AR22,'M=10 cp-Datensätze'!BD22,'M=10 cp-Datensätze'!BP22,'M=10 cp-Datensätze'!CB22,'M=10 cp-Datensätze'!CN22,'M=10 cp-Datensätze'!CZ22,'M=10 cp-Datensätze'!DL22)*2/(10^0.5)</f>
        <v>0.02198783568062397</v>
      </c>
      <c r="AY22" s="109">
        <f>STDEV('M=10 cp-Datensätze'!I22,'M=10 cp-Datensätze'!U22,'M=10 cp-Datensätze'!AG22,'M=10 cp-Datensätze'!AS22,'M=10 cp-Datensätze'!BE22,'M=10 cp-Datensätze'!BQ22,'M=10 cp-Datensätze'!CC22,'M=10 cp-Datensätze'!CO22,'M=10 cp-Datensätze'!DA22,'M=10 cp-Datensätze'!DM22)*2/(10^0.5)</f>
        <v>0.0038474082684472203</v>
      </c>
      <c r="AZ22" s="109">
        <f>STDEV('M=10 cp-Datensätze'!J22,'M=10 cp-Datensätze'!V22,'M=10 cp-Datensätze'!AH22,'M=10 cp-Datensätze'!AT22,'M=10 cp-Datensätze'!BF22,'M=10 cp-Datensätze'!BR22,'M=10 cp-Datensätze'!CD22,'M=10 cp-Datensätze'!CP22,'M=10 cp-Datensätze'!DB22,'M=10 cp-Datensätze'!DN22)*2/(10^0.5)</f>
        <v>0.011133847958030954</v>
      </c>
      <c r="BA22" s="109">
        <f>STDEV('M=10 cp-Datensätze'!K22,'M=10 cp-Datensätze'!W22,'M=10 cp-Datensätze'!AI22,'M=10 cp-Datensätze'!AU22,'M=10 cp-Datensätze'!BG22,'M=10 cp-Datensätze'!BS22,'M=10 cp-Datensätze'!CE22,'M=10 cp-Datensätze'!CQ22,'M=10 cp-Datensätze'!DC22,'M=10 cp-Datensätze'!DO22)*2/(10^0.5)</f>
        <v>0.011276886910653887</v>
      </c>
      <c r="BB22" s="109">
        <f>STDEV('M=10 cp-Datensätze'!L22,'M=10 cp-Datensätze'!X22,'M=10 cp-Datensätze'!AJ22,'M=10 cp-Datensätze'!AV22,'M=10 cp-Datensätze'!BH22,'M=10 cp-Datensätze'!BT22,'M=10 cp-Datensätze'!CF22,'M=10 cp-Datensätze'!CR22,'M=10 cp-Datensätze'!DD22,'M=10 cp-Datensätze'!DP22)*2/(10^0.5)</f>
        <v>0.022168939807481802</v>
      </c>
      <c r="BC22" s="109">
        <f>STDEV('M=10 cp-Datensätze'!M22,'M=10 cp-Datensätze'!Y22,'M=10 cp-Datensätze'!AK22,'M=10 cp-Datensätze'!AW22,'M=10 cp-Datensätze'!BI22,'M=10 cp-Datensätze'!BU22,'M=10 cp-Datensätze'!CG22,'M=10 cp-Datensätze'!CS22,'M=10 cp-Datensätze'!DE22,'M=10 cp-Datensätze'!DQ22)*2/(10^0.5)</f>
        <v>0.009843635620332775</v>
      </c>
      <c r="BD22" s="109">
        <f>STDEV('M=10 cp-Datensätze'!N22,'M=10 cp-Datensätze'!Z22,'M=10 cp-Datensätze'!AL22,'M=10 cp-Datensätze'!AX22,'M=10 cp-Datensätze'!BJ22,'M=10 cp-Datensätze'!BV22,'M=10 cp-Datensätze'!CH22,'M=10 cp-Datensätze'!CT22,'M=10 cp-Datensätze'!DF22,'M=10 cp-Datensätze'!DR22)*2/(10^0.5)</f>
        <v>0.00970668798410626</v>
      </c>
      <c r="BE22" s="144"/>
      <c r="BF22" s="11" t="s">
        <v>82</v>
      </c>
      <c r="BG22" s="8"/>
      <c r="BH22" s="109">
        <f t="shared" si="23"/>
        <v>0.10570020445281919</v>
      </c>
      <c r="BI22" s="109">
        <f t="shared" si="24"/>
        <v>0.09844961242195308</v>
      </c>
      <c r="BJ22" s="109">
        <f t="shared" si="25"/>
        <v>0.10034401371687196</v>
      </c>
      <c r="BK22" s="109">
        <f t="shared" si="26"/>
        <v>0.10367506991460608</v>
      </c>
      <c r="BL22" s="109">
        <f t="shared" si="27"/>
        <v>0.1074189632888623</v>
      </c>
      <c r="BM22" s="109">
        <f t="shared" si="28"/>
        <v>0.11185829599811731</v>
      </c>
      <c r="BN22" s="109">
        <f t="shared" si="29"/>
        <v>0.11542219174835582</v>
      </c>
      <c r="BO22" s="109">
        <f t="shared" si="30"/>
        <v>0.11581974032070363</v>
      </c>
      <c r="BP22" s="109">
        <f t="shared" si="31"/>
        <v>0.11808493385055517</v>
      </c>
      <c r="BQ22" s="144"/>
      <c r="BR22" s="11" t="s">
        <v>82</v>
      </c>
      <c r="BS22" s="8"/>
      <c r="BT22" s="109">
        <f t="shared" si="32"/>
        <v>0.10572443053107483</v>
      </c>
      <c r="BU22" s="109">
        <f t="shared" si="33"/>
        <v>0.09962899704339306</v>
      </c>
      <c r="BV22" s="109">
        <f t="shared" si="34"/>
        <v>0.10272480716326465</v>
      </c>
      <c r="BW22" s="109">
        <f t="shared" si="35"/>
        <v>0.10374643450346896</v>
      </c>
      <c r="BX22" s="109">
        <f t="shared" si="36"/>
        <v>0.10799442691364447</v>
      </c>
      <c r="BY22" s="109">
        <f t="shared" si="37"/>
        <v>0.11242529324844167</v>
      </c>
      <c r="BZ22" s="109">
        <f t="shared" si="38"/>
        <v>0.11753188605728221</v>
      </c>
      <c r="CA22" s="109">
        <f t="shared" si="39"/>
        <v>0.11623729784445744</v>
      </c>
      <c r="CB22" s="109">
        <f t="shared" si="40"/>
        <v>0.11848321144411467</v>
      </c>
      <c r="CC22" s="144"/>
      <c r="CD22" s="11" t="s">
        <v>82</v>
      </c>
      <c r="CE22" s="8"/>
      <c r="CF22" s="109">
        <f t="shared" si="41"/>
        <v>29.077245240393957</v>
      </c>
      <c r="CG22" s="109">
        <f t="shared" si="42"/>
        <v>5.744424945707602</v>
      </c>
      <c r="CH22" s="109">
        <f t="shared" si="43"/>
        <v>8.828281155441491</v>
      </c>
      <c r="CI22" s="109">
        <f t="shared" si="44"/>
        <v>16.784258649199128</v>
      </c>
      <c r="CJ22" s="109">
        <f t="shared" si="45"/>
        <v>63.196690446198254</v>
      </c>
      <c r="CK22" s="109">
        <f t="shared" si="46"/>
        <v>42.355590414662245</v>
      </c>
      <c r="CL22" s="109">
        <f t="shared" si="47"/>
        <v>20.464528383427457</v>
      </c>
      <c r="CM22" s="109">
        <f t="shared" si="48"/>
        <v>19.145315415326046</v>
      </c>
      <c r="CN22" s="109">
        <f t="shared" si="49"/>
        <v>15.018195933395448</v>
      </c>
    </row>
    <row r="23" spans="8:92" ht="15.75">
      <c r="H23" s="22">
        <v>4</v>
      </c>
      <c r="J23" s="11" t="s">
        <v>83</v>
      </c>
      <c r="K23" s="8"/>
      <c r="L23" s="109">
        <f>AVERAGE('M=10 cp-Datensätze'!F23,'M=10 cp-Datensätze'!R23,'M=10 cp-Datensätze'!AD23,'M=10 cp-Datensätze'!AP23,'M=10 cp-Datensätze'!BB23,'M=10 cp-Datensätze'!BN23,'M=10 cp-Datensätze'!BZ23,'M=10 cp-Datensätze'!CL23,'M=10 cp-Datensätze'!CX23,'M=10 cp-Datensätze'!DJ23)</f>
        <v>-0.3635985103024925</v>
      </c>
      <c r="M23" s="109">
        <f>AVERAGE('M=10 cp-Datensätze'!G23,'M=10 cp-Datensätze'!S23,'M=10 cp-Datensätze'!AE23,'M=10 cp-Datensätze'!AQ23,'M=10 cp-Datensätze'!BC23,'M=10 cp-Datensätze'!BO23,'M=10 cp-Datensätze'!CA23,'M=10 cp-Datensätze'!CM23,'M=10 cp-Datensätze'!CY23,'M=10 cp-Datensätze'!DK23)</f>
        <v>-2.170678013126663</v>
      </c>
      <c r="N23" s="109">
        <f>AVERAGE('M=10 cp-Datensätze'!H23,'M=10 cp-Datensätze'!T23,'M=10 cp-Datensätze'!AF23,'M=10 cp-Datensätze'!AR23,'M=10 cp-Datensätze'!BD23,'M=10 cp-Datensätze'!BP23,'M=10 cp-Datensätze'!CB23,'M=10 cp-Datensätze'!CN23,'M=10 cp-Datensätze'!CZ23,'M=10 cp-Datensätze'!DL23)</f>
        <v>-1.2253945064838865</v>
      </c>
      <c r="O23" s="109">
        <f>AVERAGE('M=10 cp-Datensätze'!I23,'M=10 cp-Datensätze'!U23,'M=10 cp-Datensätze'!AG23,'M=10 cp-Datensätze'!AS23,'M=10 cp-Datensätze'!BE23,'M=10 cp-Datensätze'!BQ23,'M=10 cp-Datensätze'!CC23,'M=10 cp-Datensätze'!CO23,'M=10 cp-Datensätze'!DA23,'M=10 cp-Datensätze'!DM23)</f>
        <v>-0.3635985103024925</v>
      </c>
      <c r="P23" s="109">
        <f>AVERAGE('M=10 cp-Datensätze'!J23,'M=10 cp-Datensätze'!V23,'M=10 cp-Datensätze'!AH23,'M=10 cp-Datensätze'!AT23,'M=10 cp-Datensätze'!BF23,'M=10 cp-Datensätze'!BR23,'M=10 cp-Datensätze'!CD23,'M=10 cp-Datensätze'!CP23,'M=10 cp-Datensätze'!DB23,'M=10 cp-Datensätze'!DN23)</f>
        <v>0.21815910618149545</v>
      </c>
      <c r="Q23" s="109">
        <f>AVERAGE('M=10 cp-Datensätze'!K23,'M=10 cp-Datensätze'!W23,'M=10 cp-Datensätze'!AI23,'M=10 cp-Datensätze'!AU23,'M=10 cp-Datensätze'!BG23,'M=10 cp-Datensätze'!BS23,'M=10 cp-Datensätze'!CE23,'M=10 cp-Datensätze'!CQ23,'M=10 cp-Datensätze'!DC23,'M=10 cp-Datensätze'!DO23)</f>
        <v>0.7162113517729891</v>
      </c>
      <c r="R23" s="109">
        <f>AVERAGE('M=10 cp-Datensätze'!L23,'M=10 cp-Datensätze'!X23,'M=10 cp-Datensätze'!AJ23,'M=10 cp-Datensätze'!AV23,'M=10 cp-Datensätze'!BH23,'M=10 cp-Datensätze'!BT23,'M=10 cp-Datensätze'!CF23,'M=10 cp-Datensätze'!CR23,'M=10 cp-Datensätze'!DD23,'M=10 cp-Datensätze'!DP23)</f>
        <v>0.9598172602964417</v>
      </c>
      <c r="S23" s="109">
        <f>AVERAGE('M=10 cp-Datensätze'!M23,'M=10 cp-Datensätze'!Y23,'M=10 cp-Datensätze'!AK23,'M=10 cp-Datensätze'!AW23,'M=10 cp-Datensätze'!BI23,'M=10 cp-Datensätze'!BU23,'M=10 cp-Datensätze'!CG23,'M=10 cp-Datensätze'!CS23,'M=10 cp-Datensätze'!DE23,'M=10 cp-Datensätze'!DQ23)</f>
        <v>0.963454943192539</v>
      </c>
      <c r="T23" s="109">
        <f>AVERAGE('M=10 cp-Datensätze'!N23,'M=10 cp-Datensätze'!Z23,'M=10 cp-Datensätze'!AL23,'M=10 cp-Datensätze'!AX23,'M=10 cp-Datensätze'!BJ23,'M=10 cp-Datensätze'!BV23,'M=10 cp-Datensätze'!CH23,'M=10 cp-Datensätze'!CT23,'M=10 cp-Datensätze'!DF23,'M=10 cp-Datensätze'!DR23)</f>
        <v>1.0688968133871897</v>
      </c>
      <c r="V23" s="11" t="s">
        <v>83</v>
      </c>
      <c r="W23" s="8"/>
      <c r="X23" s="137">
        <f t="shared" si="5"/>
        <v>0.0011217472663264962</v>
      </c>
      <c r="Y23" s="137">
        <f t="shared" si="6"/>
        <v>0.00669681546625185</v>
      </c>
      <c r="Z23" s="137">
        <f t="shared" si="7"/>
        <v>0.0037804966161061374</v>
      </c>
      <c r="AA23" s="137">
        <f t="shared" si="8"/>
        <v>0.0011217472663264962</v>
      </c>
      <c r="AB23" s="137">
        <f t="shared" si="9"/>
        <v>-0.0006730483597958975</v>
      </c>
      <c r="AC23" s="137">
        <f t="shared" si="10"/>
        <v>-0.0022096023586426878</v>
      </c>
      <c r="AD23" s="137">
        <f t="shared" si="11"/>
        <v>-0.002961157313364107</v>
      </c>
      <c r="AE23" s="137">
        <f t="shared" si="12"/>
        <v>-0.0029723800239331495</v>
      </c>
      <c r="AF23" s="137">
        <f t="shared" si="13"/>
        <v>-0.003297681493262057</v>
      </c>
      <c r="AH23" s="11" t="s">
        <v>83</v>
      </c>
      <c r="AI23" s="8"/>
      <c r="AJ23" s="109">
        <f t="shared" si="14"/>
        <v>34.174955292634095</v>
      </c>
      <c r="AK23" s="109">
        <f t="shared" si="15"/>
        <v>28.317562678906114</v>
      </c>
      <c r="AL23" s="109">
        <f t="shared" si="16"/>
        <v>31.381565464082424</v>
      </c>
      <c r="AM23" s="109">
        <f t="shared" si="17"/>
        <v>34.174955292634095</v>
      </c>
      <c r="AN23" s="109">
        <f t="shared" si="18"/>
        <v>36.06064032223451</v>
      </c>
      <c r="AO23" s="109">
        <f t="shared" si="19"/>
        <v>37.67500623143718</v>
      </c>
      <c r="AP23" s="109">
        <f t="shared" si="20"/>
        <v>38.46462032811404</v>
      </c>
      <c r="AQ23" s="109">
        <f t="shared" si="21"/>
        <v>38.47641136270514</v>
      </c>
      <c r="AR23" s="109">
        <f t="shared" si="22"/>
        <v>38.818186271164116</v>
      </c>
      <c r="AT23" s="11" t="s">
        <v>83</v>
      </c>
      <c r="AU23" s="8"/>
      <c r="AV23" s="109">
        <f>STDEV('M=10 cp-Datensätze'!F23,'M=10 cp-Datensätze'!R23,'M=10 cp-Datensätze'!AD23,'M=10 cp-Datensätze'!AP23,'M=10 cp-Datensätze'!BB23,'M=10 cp-Datensätze'!BN23,'M=10 cp-Datensätze'!BZ23,'M=10 cp-Datensätze'!CL23,'M=10 cp-Datensätze'!CX23,'M=10 cp-Datensätze'!DJ23)*2/(10^0.5)</f>
        <v>0.002263181334380714</v>
      </c>
      <c r="AW23" s="109">
        <f>STDEV('M=10 cp-Datensätze'!G23,'M=10 cp-Datensätze'!S23,'M=10 cp-Datensätze'!AE23,'M=10 cp-Datensätze'!AQ23,'M=10 cp-Datensätze'!BC23,'M=10 cp-Datensätze'!BO23,'M=10 cp-Datensätze'!CA23,'M=10 cp-Datensätze'!CM23,'M=10 cp-Datensätze'!CY23,'M=10 cp-Datensätze'!DK23)*2/(10^0.5)</f>
        <v>0.01726312609369279</v>
      </c>
      <c r="AX23" s="109">
        <f>STDEV('M=10 cp-Datensätze'!H23,'M=10 cp-Datensätze'!T23,'M=10 cp-Datensätze'!AF23,'M=10 cp-Datensätze'!AR23,'M=10 cp-Datensätze'!BD23,'M=10 cp-Datensätze'!BP23,'M=10 cp-Datensätze'!CB23,'M=10 cp-Datensätze'!CN23,'M=10 cp-Datensätze'!CZ23,'M=10 cp-Datensätze'!DL23)*2/(10^0.5)</f>
        <v>0.031087715108006342</v>
      </c>
      <c r="AY23" s="109">
        <f>STDEV('M=10 cp-Datensätze'!I23,'M=10 cp-Datensätze'!U23,'M=10 cp-Datensätze'!AG23,'M=10 cp-Datensätze'!AS23,'M=10 cp-Datensätze'!BE23,'M=10 cp-Datensätze'!BQ23,'M=10 cp-Datensätze'!CC23,'M=10 cp-Datensätze'!CO23,'M=10 cp-Datensätze'!DA23,'M=10 cp-Datensätze'!DM23)*2/(10^0.5)</f>
        <v>0.002263181334380714</v>
      </c>
      <c r="AZ23" s="109">
        <f>STDEV('M=10 cp-Datensätze'!J23,'M=10 cp-Datensätze'!V23,'M=10 cp-Datensätze'!AH23,'M=10 cp-Datensätze'!AT23,'M=10 cp-Datensätze'!BF23,'M=10 cp-Datensätze'!BR23,'M=10 cp-Datensätze'!CD23,'M=10 cp-Datensätze'!CP23,'M=10 cp-Datensätze'!DB23,'M=10 cp-Datensätze'!DN23)*2/(10^0.5)</f>
        <v>0.0013579088006284254</v>
      </c>
      <c r="BA23" s="109">
        <f>STDEV('M=10 cp-Datensätze'!K23,'M=10 cp-Datensätze'!W23,'M=10 cp-Datensätze'!AI23,'M=10 cp-Datensätze'!AU23,'M=10 cp-Datensätze'!BG23,'M=10 cp-Datensätze'!BS23,'M=10 cp-Datensätze'!CE23,'M=10 cp-Datensätze'!CQ23,'M=10 cp-Datensätze'!DC23,'M=10 cp-Datensätze'!DO23)*2/(10^0.5)</f>
        <v>0.009745943796148867</v>
      </c>
      <c r="BB23" s="109">
        <f>STDEV('M=10 cp-Datensätze'!L23,'M=10 cp-Datensätze'!X23,'M=10 cp-Datensätze'!AJ23,'M=10 cp-Datensätze'!AV23,'M=10 cp-Datensätze'!BH23,'M=10 cp-Datensätze'!BT23,'M=10 cp-Datensätze'!CF23,'M=10 cp-Datensätze'!CR23,'M=10 cp-Datensätze'!DD23,'M=10 cp-Datensätze'!DP23)*2/(10^0.5)</f>
        <v>0.010324527620446111</v>
      </c>
      <c r="BC23" s="109">
        <f>STDEV('M=10 cp-Datensätze'!M23,'M=10 cp-Datensätze'!Y23,'M=10 cp-Datensätze'!AK23,'M=10 cp-Datensätze'!AW23,'M=10 cp-Datensätze'!BI23,'M=10 cp-Datensätze'!BU23,'M=10 cp-Datensätze'!CG23,'M=10 cp-Datensätze'!CS23,'M=10 cp-Datensätze'!DE23,'M=10 cp-Datensätze'!DQ23)*2/(10^0.5)</f>
        <v>0.010686166374274851</v>
      </c>
      <c r="BD23" s="109">
        <f>STDEV('M=10 cp-Datensätze'!N23,'M=10 cp-Datensätze'!Z23,'M=10 cp-Datensätze'!AL23,'M=10 cp-Datensätze'!AX23,'M=10 cp-Datensätze'!BJ23,'M=10 cp-Datensätze'!BV23,'M=10 cp-Datensätze'!CH23,'M=10 cp-Datensätze'!CT23,'M=10 cp-Datensätze'!DF23,'M=10 cp-Datensätze'!DR23)*2/(10^0.5)</f>
        <v>0.010356700249736438</v>
      </c>
      <c r="BE23" s="144"/>
      <c r="BF23" s="11" t="s">
        <v>83</v>
      </c>
      <c r="BG23" s="8"/>
      <c r="BH23" s="109">
        <f t="shared" si="23"/>
        <v>0.10570020445281919</v>
      </c>
      <c r="BI23" s="109">
        <f t="shared" si="24"/>
        <v>0.09815886136797744</v>
      </c>
      <c r="BJ23" s="109">
        <f t="shared" si="25"/>
        <v>0.10005810315337772</v>
      </c>
      <c r="BK23" s="109">
        <f t="shared" si="26"/>
        <v>0.10570020445281919</v>
      </c>
      <c r="BL23" s="109">
        <f t="shared" si="27"/>
        <v>0.11134250734578544</v>
      </c>
      <c r="BM23" s="109">
        <f t="shared" si="28"/>
        <v>0.1171663388047516</v>
      </c>
      <c r="BN23" s="109">
        <f t="shared" si="29"/>
        <v>0.12030681917160647</v>
      </c>
      <c r="BO23" s="109">
        <f t="shared" si="30"/>
        <v>0.12035505576617024</v>
      </c>
      <c r="BP23" s="109">
        <f t="shared" si="31"/>
        <v>0.12176973557023721</v>
      </c>
      <c r="BQ23" s="144"/>
      <c r="BR23" s="11" t="s">
        <v>83</v>
      </c>
      <c r="BS23" s="8"/>
      <c r="BT23" s="109">
        <f t="shared" si="32"/>
        <v>0.10572443053107483</v>
      </c>
      <c r="BU23" s="109">
        <f t="shared" si="33"/>
        <v>0.0996653279108866</v>
      </c>
      <c r="BV23" s="109">
        <f t="shared" si="34"/>
        <v>0.10477628566278031</v>
      </c>
      <c r="BW23" s="109">
        <f t="shared" si="35"/>
        <v>0.10572443053107483</v>
      </c>
      <c r="BX23" s="109">
        <f t="shared" si="36"/>
        <v>0.1113507874168706</v>
      </c>
      <c r="BY23" s="109">
        <f t="shared" si="37"/>
        <v>0.11757097588005098</v>
      </c>
      <c r="BZ23" s="109">
        <f t="shared" si="38"/>
        <v>0.1207490232249312</v>
      </c>
      <c r="CA23" s="109">
        <f t="shared" si="39"/>
        <v>0.12082852974466185</v>
      </c>
      <c r="CB23" s="109">
        <f t="shared" si="40"/>
        <v>0.12220936846620387</v>
      </c>
      <c r="CC23" s="144"/>
      <c r="CD23" s="11" t="s">
        <v>83</v>
      </c>
      <c r="CE23" s="8"/>
      <c r="CF23" s="109">
        <f t="shared" si="41"/>
        <v>29.077245240393957</v>
      </c>
      <c r="CG23" s="109">
        <f t="shared" si="42"/>
        <v>4.591437666396585</v>
      </c>
      <c r="CH23" s="109">
        <f t="shared" si="43"/>
        <v>8.550412549459075</v>
      </c>
      <c r="CI23" s="109">
        <f t="shared" si="44"/>
        <v>29.077245240393957</v>
      </c>
      <c r="CJ23" s="109">
        <f t="shared" si="45"/>
        <v>51.041090773553755</v>
      </c>
      <c r="CK23" s="109">
        <f t="shared" si="46"/>
        <v>16.415681710294415</v>
      </c>
      <c r="CL23" s="109">
        <f t="shared" si="47"/>
        <v>12.580417983693854</v>
      </c>
      <c r="CM23" s="109">
        <f t="shared" si="48"/>
        <v>12.541170772789862</v>
      </c>
      <c r="CN23" s="109">
        <f t="shared" si="49"/>
        <v>11.433224136849924</v>
      </c>
    </row>
    <row r="24" spans="8:92" ht="16.5" thickBot="1">
      <c r="H24" s="24">
        <v>0</v>
      </c>
      <c r="J24" s="12" t="s">
        <v>66</v>
      </c>
      <c r="K24" s="9"/>
      <c r="L24" s="109">
        <f>AVERAGE('M=10 cp-Datensätze'!F24,'M=10 cp-Datensätze'!R24,'M=10 cp-Datensätze'!AD24,'M=10 cp-Datensätze'!AP24,'M=10 cp-Datensätze'!BB24,'M=10 cp-Datensätze'!BN24,'M=10 cp-Datensätze'!BZ24,'M=10 cp-Datensätze'!CL24,'M=10 cp-Datensätze'!CX24,'M=10 cp-Datensätze'!DJ24)</f>
        <v>0.08363275074879044</v>
      </c>
      <c r="M24" s="109">
        <f>AVERAGE('M=10 cp-Datensätze'!G24,'M=10 cp-Datensätze'!S24,'M=10 cp-Datensätze'!AE24,'M=10 cp-Datensätze'!AQ24,'M=10 cp-Datensätze'!BC24,'M=10 cp-Datensätze'!BO24,'M=10 cp-Datensätze'!CA24,'M=10 cp-Datensätze'!CM24,'M=10 cp-Datensätze'!CY24,'M=10 cp-Datensätze'!DK24)</f>
        <v>-0.5564560544294388</v>
      </c>
      <c r="N24" s="109">
        <f>AVERAGE('M=10 cp-Datensätze'!H24,'M=10 cp-Datensätze'!T24,'M=10 cp-Datensätze'!AF24,'M=10 cp-Datensätze'!AR24,'M=10 cp-Datensätze'!BD24,'M=10 cp-Datensätze'!BP24,'M=10 cp-Datensätze'!CB24,'M=10 cp-Datensätze'!CN24,'M=10 cp-Datensätze'!CZ24,'M=10 cp-Datensätze'!DL24)</f>
        <v>0.48706657675949766</v>
      </c>
      <c r="O24" s="109">
        <f>AVERAGE('M=10 cp-Datensätze'!I24,'M=10 cp-Datensätze'!U24,'M=10 cp-Datensätze'!AG24,'M=10 cp-Datensätze'!AS24,'M=10 cp-Datensätze'!BE24,'M=10 cp-Datensätze'!BQ24,'M=10 cp-Datensätze'!CC24,'M=10 cp-Datensätze'!CO24,'M=10 cp-Datensätze'!DA24,'M=10 cp-Datensätze'!DM24)</f>
        <v>0.9817159778167296</v>
      </c>
      <c r="P24" s="109">
        <f>AVERAGE('M=10 cp-Datensätze'!J24,'M=10 cp-Datensätze'!V24,'M=10 cp-Datensätze'!AH24,'M=10 cp-Datensätze'!AT24,'M=10 cp-Datensätze'!BF24,'M=10 cp-Datensätze'!BR24,'M=10 cp-Datensätze'!CD24,'M=10 cp-Datensätze'!CP24,'M=10 cp-Datensätze'!DB24,'M=10 cp-Datensätze'!DN24)</f>
        <v>0.9925394284305937</v>
      </c>
      <c r="Q24" s="109">
        <f>AVERAGE('M=10 cp-Datensätze'!K24,'M=10 cp-Datensätze'!W24,'M=10 cp-Datensätze'!AI24,'M=10 cp-Datensätze'!AU24,'M=10 cp-Datensätze'!BG24,'M=10 cp-Datensätze'!BS24,'M=10 cp-Datensätze'!CE24,'M=10 cp-Datensätze'!CQ24,'M=10 cp-Datensätze'!DC24,'M=10 cp-Datensätze'!DO24)</f>
        <v>0.5090379144234897</v>
      </c>
      <c r="R24" s="109">
        <f>AVERAGE('M=10 cp-Datensätze'!L24,'M=10 cp-Datensätze'!X24,'M=10 cp-Datensätze'!AJ24,'M=10 cp-Datensätze'!AV24,'M=10 cp-Datensätze'!BH24,'M=10 cp-Datensätze'!BT24,'M=10 cp-Datensätze'!CF24,'M=10 cp-Datensätze'!CR24,'M=10 cp-Datensätze'!DD24,'M=10 cp-Datensätze'!DP24)</f>
        <v>-0.4762261482149096</v>
      </c>
      <c r="S24" s="109">
        <f>AVERAGE('M=10 cp-Datensätze'!M24,'M=10 cp-Datensätze'!Y24,'M=10 cp-Datensätze'!AK24,'M=10 cp-Datensätze'!AW24,'M=10 cp-Datensätze'!BI24,'M=10 cp-Datensätze'!BU24,'M=10 cp-Datensätze'!CG24,'M=10 cp-Datensätze'!CS24,'M=10 cp-Datensätze'!DE24,'M=10 cp-Datensätze'!DQ24)</f>
        <v>0.4363182123629909</v>
      </c>
      <c r="T24" s="109">
        <f>AVERAGE('M=10 cp-Datensätze'!N24,'M=10 cp-Datensätze'!Z24,'M=10 cp-Datensätze'!AL24,'M=10 cp-Datensätze'!AX24,'M=10 cp-Datensätze'!BJ24,'M=10 cp-Datensätze'!BV24,'M=10 cp-Datensätze'!CH24,'M=10 cp-Datensätze'!CT24,'M=10 cp-Datensätze'!DF24,'M=10 cp-Datensätze'!DR24)</f>
        <v>0.18179925515124626</v>
      </c>
      <c r="V24" s="12" t="s">
        <v>66</v>
      </c>
      <c r="W24" s="9"/>
      <c r="X24" s="137">
        <f t="shared" si="5"/>
        <v>-0.00025801758497242606</v>
      </c>
      <c r="Y24" s="137">
        <f t="shared" si="6"/>
        <v>0.0017167371158032271</v>
      </c>
      <c r="Z24" s="137">
        <f t="shared" si="7"/>
        <v>-0.0015026618248364853</v>
      </c>
      <c r="AA24" s="137">
        <f t="shared" si="8"/>
        <v>-0.003028717619081539</v>
      </c>
      <c r="AB24" s="137">
        <f t="shared" si="9"/>
        <v>-0.003062109329427715</v>
      </c>
      <c r="AC24" s="137">
        <f t="shared" si="10"/>
        <v>-0.001570446172857095</v>
      </c>
      <c r="AD24" s="137">
        <f t="shared" si="11"/>
        <v>0.001469217735432536</v>
      </c>
      <c r="AE24" s="137">
        <f t="shared" si="12"/>
        <v>-0.001346096719591795</v>
      </c>
      <c r="AF24" s="137">
        <f t="shared" si="13"/>
        <v>-0.0005608736331632481</v>
      </c>
      <c r="AH24" s="12" t="s">
        <v>66</v>
      </c>
      <c r="AI24" s="9"/>
      <c r="AJ24" s="109">
        <f t="shared" si="14"/>
        <v>35.624592168607734</v>
      </c>
      <c r="AK24" s="109">
        <f t="shared" si="15"/>
        <v>33.5498348412619</v>
      </c>
      <c r="AL24" s="109">
        <f t="shared" si="16"/>
        <v>36.93226585363933</v>
      </c>
      <c r="AM24" s="109">
        <f t="shared" si="17"/>
        <v>38.53560192358506</v>
      </c>
      <c r="AN24" s="109">
        <f t="shared" si="18"/>
        <v>38.57068460787295</v>
      </c>
      <c r="AO24" s="109">
        <f t="shared" si="19"/>
        <v>37.003482837034724</v>
      </c>
      <c r="AP24" s="109">
        <f t="shared" si="20"/>
        <v>33.80988873447834</v>
      </c>
      <c r="AQ24" s="109">
        <f t="shared" si="21"/>
        <v>36.76777220833467</v>
      </c>
      <c r="AR24" s="109">
        <f t="shared" si="22"/>
        <v>35.94278500788449</v>
      </c>
      <c r="AT24" s="12" t="s">
        <v>66</v>
      </c>
      <c r="AU24" s="9"/>
      <c r="AV24" s="109">
        <f>STDEV('M=10 cp-Datensätze'!F24,'M=10 cp-Datensätze'!R24,'M=10 cp-Datensätze'!AD24,'M=10 cp-Datensätze'!AP24,'M=10 cp-Datensätze'!BB24,'M=10 cp-Datensätze'!BN24,'M=10 cp-Datensätze'!BZ24,'M=10 cp-Datensätze'!CL24,'M=10 cp-Datensätze'!CX24,'M=10 cp-Datensätze'!DJ24)*2/(10^0.5)</f>
        <v>0.011137316192171525</v>
      </c>
      <c r="AW24" s="109">
        <f>STDEV('M=10 cp-Datensätze'!G24,'M=10 cp-Datensätze'!S24,'M=10 cp-Datensätze'!AE24,'M=10 cp-Datensätze'!AQ24,'M=10 cp-Datensätze'!BC24,'M=10 cp-Datensätze'!BO24,'M=10 cp-Datensätze'!CA24,'M=10 cp-Datensätze'!CM24,'M=10 cp-Datensätze'!CY24,'M=10 cp-Datensätze'!DK24)*2/(10^0.5)</f>
        <v>0.030369551504703343</v>
      </c>
      <c r="AX24" s="109">
        <f>STDEV('M=10 cp-Datensätze'!H24,'M=10 cp-Datensätze'!T24,'M=10 cp-Datensätze'!AF24,'M=10 cp-Datensätze'!AR24,'M=10 cp-Datensätze'!BD24,'M=10 cp-Datensätze'!BP24,'M=10 cp-Datensätze'!CB24,'M=10 cp-Datensätze'!CN24,'M=10 cp-Datensätze'!CZ24,'M=10 cp-Datensätze'!DL24)*2/(10^0.5)</f>
        <v>0.02096996786497277</v>
      </c>
      <c r="AY24" s="109">
        <f>STDEV('M=10 cp-Datensätze'!I24,'M=10 cp-Datensätze'!U24,'M=10 cp-Datensätze'!AG24,'M=10 cp-Datensätze'!AS24,'M=10 cp-Datensätze'!BE24,'M=10 cp-Datensätze'!BQ24,'M=10 cp-Datensätze'!CC24,'M=10 cp-Datensätze'!CO24,'M=10 cp-Datensätze'!DA24,'M=10 cp-Datensätze'!DM24)*2/(10^0.5)</f>
        <v>0.006110589602827906</v>
      </c>
      <c r="AZ24" s="109">
        <f>STDEV('M=10 cp-Datensätze'!J24,'M=10 cp-Datensätze'!V24,'M=10 cp-Datensätze'!AH24,'M=10 cp-Datensätze'!AT24,'M=10 cp-Datensätze'!BF24,'M=10 cp-Datensätze'!BR24,'M=10 cp-Datensätze'!CD24,'M=10 cp-Datensätze'!CP24,'M=10 cp-Datensätze'!DB24,'M=10 cp-Datensätze'!DN24)*2/(10^0.5)</f>
        <v>0.014315164552801442</v>
      </c>
      <c r="BA24" s="109">
        <f>STDEV('M=10 cp-Datensätze'!K24,'M=10 cp-Datensätze'!W24,'M=10 cp-Datensätze'!AI24,'M=10 cp-Datensätze'!AU24,'M=10 cp-Datensätze'!BG24,'M=10 cp-Datensätze'!BS24,'M=10 cp-Datensätze'!CE24,'M=10 cp-Datensätze'!CQ24,'M=10 cp-Datensätze'!DC24,'M=10 cp-Datensätze'!DO24)*2/(10^0.5)</f>
        <v>0.0031684538681330137</v>
      </c>
      <c r="BB24" s="109">
        <f>STDEV('M=10 cp-Datensätze'!L24,'M=10 cp-Datensätze'!X24,'M=10 cp-Datensätze'!AJ24,'M=10 cp-Datensätze'!AV24,'M=10 cp-Datensätze'!BH24,'M=10 cp-Datensätze'!BT24,'M=10 cp-Datensätze'!CF24,'M=10 cp-Datensätze'!CR24,'M=10 cp-Datensätze'!DD24,'M=10 cp-Datensätze'!DP24)*2/(10^0.5)</f>
        <v>0.019391000718199013</v>
      </c>
      <c r="BC24" s="109">
        <f>STDEV('M=10 cp-Datensätze'!M24,'M=10 cp-Datensätze'!Y24,'M=10 cp-Datensätze'!AK24,'M=10 cp-Datensätze'!AW24,'M=10 cp-Datensätze'!BI24,'M=10 cp-Datensätze'!BU24,'M=10 cp-Datensätze'!CG24,'M=10 cp-Datensätze'!CS24,'M=10 cp-Datensätze'!DE24,'M=10 cp-Datensätze'!DQ24)*2/(10^0.5)</f>
        <v>0.002715817601256851</v>
      </c>
      <c r="BD24" s="109">
        <f>STDEV('M=10 cp-Datensätze'!N24,'M=10 cp-Datensätze'!Z24,'M=10 cp-Datensätze'!AL24,'M=10 cp-Datensätze'!AX24,'M=10 cp-Datensätze'!BJ24,'M=10 cp-Datensätze'!BV24,'M=10 cp-Datensätze'!CH24,'M=10 cp-Datensätze'!CT24,'M=10 cp-Datensätze'!DF24,'M=10 cp-Datensätze'!DR24)*2/(10^0.5)</f>
        <v>0.001131590667190357</v>
      </c>
      <c r="BE24" s="144"/>
      <c r="BF24" s="12" t="s">
        <v>66</v>
      </c>
      <c r="BG24" s="9"/>
      <c r="BH24" s="109">
        <f t="shared" si="23"/>
        <v>0.10991988492831557</v>
      </c>
      <c r="BI24" s="109">
        <f t="shared" si="24"/>
        <v>0.10413933128175026</v>
      </c>
      <c r="BJ24" s="109">
        <f t="shared" si="25"/>
        <v>0.11438234924916778</v>
      </c>
      <c r="BK24" s="109">
        <f t="shared" si="26"/>
        <v>0.12059778070787756</v>
      </c>
      <c r="BL24" s="109">
        <f t="shared" si="27"/>
        <v>0.1207420997304612</v>
      </c>
      <c r="BM24" s="109">
        <f t="shared" si="28"/>
        <v>0.11464179638729204</v>
      </c>
      <c r="BN24" s="109">
        <f t="shared" si="29"/>
        <v>0.10476884783857751</v>
      </c>
      <c r="BO24" s="109">
        <f t="shared" si="30"/>
        <v>0.11378934383833171</v>
      </c>
      <c r="BP24" s="109">
        <f t="shared" si="31"/>
        <v>0.11095135360863459</v>
      </c>
      <c r="BQ24" s="144"/>
      <c r="BR24" s="12" t="s">
        <v>66</v>
      </c>
      <c r="BS24" s="9"/>
      <c r="BT24" s="109">
        <f t="shared" si="32"/>
        <v>0.11048267246323536</v>
      </c>
      <c r="BU24" s="109">
        <f t="shared" si="33"/>
        <v>0.10847723253479026</v>
      </c>
      <c r="BV24" s="109">
        <f t="shared" si="34"/>
        <v>0.11628869838473807</v>
      </c>
      <c r="BW24" s="109">
        <f t="shared" si="35"/>
        <v>0.12075249072776724</v>
      </c>
      <c r="BX24" s="109">
        <f t="shared" si="36"/>
        <v>0.12158774026806494</v>
      </c>
      <c r="BY24" s="109">
        <f t="shared" si="37"/>
        <v>0.11468557267075842</v>
      </c>
      <c r="BZ24" s="109">
        <f t="shared" si="38"/>
        <v>0.10654821625102975</v>
      </c>
      <c r="CA24" s="109">
        <f t="shared" si="39"/>
        <v>0.11382174852110372</v>
      </c>
      <c r="CB24" s="109">
        <f t="shared" si="40"/>
        <v>0.11095712399402909</v>
      </c>
      <c r="CC24" s="144"/>
      <c r="CD24" s="12" t="s">
        <v>66</v>
      </c>
      <c r="CE24" s="9"/>
      <c r="CF24" s="109">
        <f t="shared" si="41"/>
        <v>132.1045541059562</v>
      </c>
      <c r="CG24" s="109">
        <f t="shared" si="42"/>
        <v>19.494303579106028</v>
      </c>
      <c r="CH24" s="109">
        <f t="shared" si="43"/>
        <v>23.875318885237075</v>
      </c>
      <c r="CI24" s="109">
        <f t="shared" si="44"/>
        <v>12.300145200479742</v>
      </c>
      <c r="CJ24" s="109">
        <f t="shared" si="45"/>
        <v>12.250167276510098</v>
      </c>
      <c r="CK24" s="109">
        <f t="shared" si="46"/>
        <v>22.529868487427983</v>
      </c>
      <c r="CL24" s="109">
        <f t="shared" si="47"/>
        <v>22.373449389626344</v>
      </c>
      <c r="CM24" s="109">
        <f t="shared" si="48"/>
        <v>26.086866258612822</v>
      </c>
      <c r="CN24" s="109">
        <f t="shared" si="49"/>
        <v>61.032771504877346</v>
      </c>
    </row>
    <row r="25" spans="10:92" ht="16.5" thickTop="1">
      <c r="J25" s="15" t="s">
        <v>44</v>
      </c>
      <c r="K25" s="7" t="s">
        <v>10</v>
      </c>
      <c r="L25" s="106">
        <v>784</v>
      </c>
      <c r="M25" s="106">
        <v>784</v>
      </c>
      <c r="N25" s="106">
        <v>784</v>
      </c>
      <c r="O25" s="106">
        <v>784</v>
      </c>
      <c r="P25" s="106">
        <v>784</v>
      </c>
      <c r="Q25" s="106">
        <v>784</v>
      </c>
      <c r="R25" s="106">
        <v>784</v>
      </c>
      <c r="S25" s="106">
        <v>784</v>
      </c>
      <c r="T25" s="106">
        <v>784</v>
      </c>
      <c r="V25" s="15" t="s">
        <v>44</v>
      </c>
      <c r="W25" s="7" t="s">
        <v>10</v>
      </c>
      <c r="X25" s="106">
        <v>784</v>
      </c>
      <c r="Y25" s="106">
        <v>784</v>
      </c>
      <c r="Z25" s="106">
        <v>784</v>
      </c>
      <c r="AA25" s="106">
        <v>784</v>
      </c>
      <c r="AB25" s="106">
        <v>784</v>
      </c>
      <c r="AC25" s="106">
        <v>784</v>
      </c>
      <c r="AD25" s="106">
        <v>784</v>
      </c>
      <c r="AE25" s="106">
        <v>784</v>
      </c>
      <c r="AF25" s="106">
        <v>784</v>
      </c>
      <c r="AH25" s="15" t="s">
        <v>44</v>
      </c>
      <c r="AI25" s="7" t="s">
        <v>10</v>
      </c>
      <c r="AJ25" s="106">
        <v>784</v>
      </c>
      <c r="AK25" s="106">
        <v>784</v>
      </c>
      <c r="AL25" s="106">
        <v>784</v>
      </c>
      <c r="AM25" s="106">
        <v>784</v>
      </c>
      <c r="AN25" s="106">
        <v>784</v>
      </c>
      <c r="AO25" s="106">
        <v>784</v>
      </c>
      <c r="AP25" s="106">
        <v>784</v>
      </c>
      <c r="AQ25" s="106">
        <v>784</v>
      </c>
      <c r="AR25" s="106">
        <v>784</v>
      </c>
      <c r="AT25" s="15" t="s">
        <v>44</v>
      </c>
      <c r="AU25" s="7" t="s">
        <v>10</v>
      </c>
      <c r="AV25" s="106">
        <v>784</v>
      </c>
      <c r="AW25" s="106">
        <v>784</v>
      </c>
      <c r="AX25" s="106">
        <v>784</v>
      </c>
      <c r="AY25" s="106">
        <v>784</v>
      </c>
      <c r="AZ25" s="106">
        <v>784</v>
      </c>
      <c r="BA25" s="106">
        <v>784</v>
      </c>
      <c r="BB25" s="106">
        <v>784</v>
      </c>
      <c r="BC25" s="106">
        <v>784</v>
      </c>
      <c r="BD25" s="106">
        <v>784</v>
      </c>
      <c r="BE25" s="145"/>
      <c r="BF25" s="15" t="s">
        <v>44</v>
      </c>
      <c r="BG25" s="7" t="s">
        <v>10</v>
      </c>
      <c r="BH25" s="106">
        <v>784</v>
      </c>
      <c r="BI25" s="106">
        <v>784</v>
      </c>
      <c r="BJ25" s="106">
        <v>784</v>
      </c>
      <c r="BK25" s="106">
        <v>784</v>
      </c>
      <c r="BL25" s="106">
        <v>784</v>
      </c>
      <c r="BM25" s="106">
        <v>784</v>
      </c>
      <c r="BN25" s="106">
        <v>784</v>
      </c>
      <c r="BO25" s="106">
        <v>784</v>
      </c>
      <c r="BP25" s="106">
        <v>784</v>
      </c>
      <c r="BQ25" s="145"/>
      <c r="BR25" s="15" t="s">
        <v>44</v>
      </c>
      <c r="BS25" s="7" t="s">
        <v>10</v>
      </c>
      <c r="BT25" s="106">
        <v>784</v>
      </c>
      <c r="BU25" s="106">
        <v>784</v>
      </c>
      <c r="BV25" s="106">
        <v>784</v>
      </c>
      <c r="BW25" s="106">
        <v>784</v>
      </c>
      <c r="BX25" s="106">
        <v>784</v>
      </c>
      <c r="BY25" s="106">
        <v>784</v>
      </c>
      <c r="BZ25" s="106">
        <v>784</v>
      </c>
      <c r="CA25" s="106">
        <v>784</v>
      </c>
      <c r="CB25" s="106">
        <v>784</v>
      </c>
      <c r="CC25" s="145"/>
      <c r="CD25" s="15" t="s">
        <v>44</v>
      </c>
      <c r="CE25" s="7" t="s">
        <v>10</v>
      </c>
      <c r="CF25" s="106">
        <v>784</v>
      </c>
      <c r="CG25" s="106">
        <v>784</v>
      </c>
      <c r="CH25" s="106">
        <v>784</v>
      </c>
      <c r="CI25" s="106">
        <v>784</v>
      </c>
      <c r="CJ25" s="106">
        <v>784</v>
      </c>
      <c r="CK25" s="106">
        <v>784</v>
      </c>
      <c r="CL25" s="106">
        <v>784</v>
      </c>
      <c r="CM25" s="106">
        <v>784</v>
      </c>
      <c r="CN25" s="106">
        <v>784</v>
      </c>
    </row>
    <row r="26" spans="10:92" ht="15.75">
      <c r="J26" s="44" t="s">
        <v>47</v>
      </c>
      <c r="K26" s="7" t="s">
        <v>48</v>
      </c>
      <c r="L26" s="107">
        <v>9.810954</v>
      </c>
      <c r="M26" s="107">
        <v>9.810954</v>
      </c>
      <c r="N26" s="107">
        <v>9.810954</v>
      </c>
      <c r="O26" s="107">
        <v>9.810954</v>
      </c>
      <c r="P26" s="107">
        <v>9.810954</v>
      </c>
      <c r="Q26" s="107">
        <v>9.810954</v>
      </c>
      <c r="R26" s="107">
        <v>9.810954</v>
      </c>
      <c r="S26" s="107">
        <v>9.810954</v>
      </c>
      <c r="T26" s="107">
        <v>9.810954</v>
      </c>
      <c r="V26" s="44" t="s">
        <v>47</v>
      </c>
      <c r="W26" s="7" t="s">
        <v>48</v>
      </c>
      <c r="X26" s="107">
        <v>9.810954</v>
      </c>
      <c r="Y26" s="107">
        <v>9.810954</v>
      </c>
      <c r="Z26" s="107">
        <v>9.810954</v>
      </c>
      <c r="AA26" s="107">
        <v>9.810954</v>
      </c>
      <c r="AB26" s="107">
        <v>9.810954</v>
      </c>
      <c r="AC26" s="107">
        <v>9.810954</v>
      </c>
      <c r="AD26" s="107">
        <v>9.810954</v>
      </c>
      <c r="AE26" s="107">
        <v>9.810954</v>
      </c>
      <c r="AF26" s="107">
        <v>9.810954</v>
      </c>
      <c r="AH26" s="44" t="s">
        <v>47</v>
      </c>
      <c r="AI26" s="7" t="s">
        <v>48</v>
      </c>
      <c r="AJ26" s="107">
        <v>9.810954</v>
      </c>
      <c r="AK26" s="107">
        <v>9.810954</v>
      </c>
      <c r="AL26" s="107">
        <v>9.810954</v>
      </c>
      <c r="AM26" s="107">
        <v>9.810954</v>
      </c>
      <c r="AN26" s="107">
        <v>9.810954</v>
      </c>
      <c r="AO26" s="107">
        <v>9.810954</v>
      </c>
      <c r="AP26" s="107">
        <v>9.810954</v>
      </c>
      <c r="AQ26" s="107">
        <v>9.810954</v>
      </c>
      <c r="AR26" s="107">
        <v>9.810954</v>
      </c>
      <c r="AT26" s="44" t="s">
        <v>47</v>
      </c>
      <c r="AU26" s="7" t="s">
        <v>48</v>
      </c>
      <c r="AV26" s="107">
        <v>9.810954</v>
      </c>
      <c r="AW26" s="107">
        <v>9.810954</v>
      </c>
      <c r="AX26" s="107">
        <v>9.810954</v>
      </c>
      <c r="AY26" s="107">
        <v>9.810954</v>
      </c>
      <c r="AZ26" s="107">
        <v>9.810954</v>
      </c>
      <c r="BA26" s="107">
        <v>9.810954</v>
      </c>
      <c r="BB26" s="107">
        <v>9.810954</v>
      </c>
      <c r="BC26" s="107">
        <v>9.810954</v>
      </c>
      <c r="BD26" s="107">
        <v>9.810954</v>
      </c>
      <c r="BE26" s="146"/>
      <c r="BF26" s="44" t="s">
        <v>47</v>
      </c>
      <c r="BG26" s="7" t="s">
        <v>48</v>
      </c>
      <c r="BH26" s="107">
        <v>9.810954</v>
      </c>
      <c r="BI26" s="107">
        <v>9.810954</v>
      </c>
      <c r="BJ26" s="107">
        <v>9.810954</v>
      </c>
      <c r="BK26" s="107">
        <v>9.810954</v>
      </c>
      <c r="BL26" s="107">
        <v>9.810954</v>
      </c>
      <c r="BM26" s="107">
        <v>9.810954</v>
      </c>
      <c r="BN26" s="107">
        <v>9.810954</v>
      </c>
      <c r="BO26" s="107">
        <v>9.810954</v>
      </c>
      <c r="BP26" s="107">
        <v>9.810954</v>
      </c>
      <c r="BQ26" s="146"/>
      <c r="BR26" s="44" t="s">
        <v>47</v>
      </c>
      <c r="BS26" s="7" t="s">
        <v>48</v>
      </c>
      <c r="BT26" s="107">
        <v>9.810954</v>
      </c>
      <c r="BU26" s="107">
        <v>9.810954</v>
      </c>
      <c r="BV26" s="107">
        <v>9.810954</v>
      </c>
      <c r="BW26" s="107">
        <v>9.810954</v>
      </c>
      <c r="BX26" s="107">
        <v>9.810954</v>
      </c>
      <c r="BY26" s="107">
        <v>9.810954</v>
      </c>
      <c r="BZ26" s="107">
        <v>9.810954</v>
      </c>
      <c r="CA26" s="107">
        <v>9.810954</v>
      </c>
      <c r="CB26" s="107">
        <v>9.810954</v>
      </c>
      <c r="CC26" s="146"/>
      <c r="CD26" s="44" t="s">
        <v>47</v>
      </c>
      <c r="CE26" s="7" t="s">
        <v>48</v>
      </c>
      <c r="CF26" s="107">
        <v>9.810954</v>
      </c>
      <c r="CG26" s="107">
        <v>9.810954</v>
      </c>
      <c r="CH26" s="107">
        <v>9.810954</v>
      </c>
      <c r="CI26" s="107">
        <v>9.810954</v>
      </c>
      <c r="CJ26" s="107">
        <v>9.810954</v>
      </c>
      <c r="CK26" s="107">
        <v>9.810954</v>
      </c>
      <c r="CL26" s="107">
        <v>9.810954</v>
      </c>
      <c r="CM26" s="107">
        <v>9.810954</v>
      </c>
      <c r="CN26" s="107">
        <v>9.810954</v>
      </c>
    </row>
    <row r="27" spans="10:92" ht="12.75">
      <c r="J27" s="15" t="s">
        <v>45</v>
      </c>
      <c r="K27" s="7" t="s">
        <v>16</v>
      </c>
      <c r="L27" s="109">
        <f>AVERAGE('M=10 cp-Datensätze'!F27,'M=10 cp-Datensätze'!R27,'M=10 cp-Datensätze'!AD27,'M=10 cp-Datensätze'!AP27,'M=10 cp-Datensätze'!BB27,'M=10 cp-Datensätze'!BN27,'M=10 cp-Datensätze'!BZ27,'M=10 cp-Datensätze'!CL27,'M=10 cp-Datensätze'!CX27,'M=10 cp-Datensätze'!DJ27)</f>
        <v>50</v>
      </c>
      <c r="M27" s="109">
        <f>AVERAGE('M=10 cp-Datensätze'!G27,'M=10 cp-Datensätze'!S27,'M=10 cp-Datensätze'!AE27,'M=10 cp-Datensätze'!AQ27,'M=10 cp-Datensätze'!BC27,'M=10 cp-Datensätze'!BO27,'M=10 cp-Datensätze'!CA27,'M=10 cp-Datensätze'!CM27,'M=10 cp-Datensätze'!CY27,'M=10 cp-Datensätze'!DK27)</f>
        <v>50</v>
      </c>
      <c r="N27" s="109">
        <f>AVERAGE('M=10 cp-Datensätze'!H27,'M=10 cp-Datensätze'!T27,'M=10 cp-Datensätze'!AF27,'M=10 cp-Datensätze'!AR27,'M=10 cp-Datensätze'!BD27,'M=10 cp-Datensätze'!BP27,'M=10 cp-Datensätze'!CB27,'M=10 cp-Datensätze'!CN27,'M=10 cp-Datensätze'!CZ27,'M=10 cp-Datensätze'!DL27)</f>
        <v>50</v>
      </c>
      <c r="O27" s="109">
        <f>AVERAGE('M=10 cp-Datensätze'!I27,'M=10 cp-Datensätze'!U27,'M=10 cp-Datensätze'!AG27,'M=10 cp-Datensätze'!AS27,'M=10 cp-Datensätze'!BE27,'M=10 cp-Datensätze'!BQ27,'M=10 cp-Datensätze'!CC27,'M=10 cp-Datensätze'!CO27,'M=10 cp-Datensätze'!DA27,'M=10 cp-Datensätze'!DM27)</f>
        <v>50</v>
      </c>
      <c r="P27" s="109">
        <f>AVERAGE('M=10 cp-Datensätze'!J27,'M=10 cp-Datensätze'!V27,'M=10 cp-Datensätze'!AH27,'M=10 cp-Datensätze'!AT27,'M=10 cp-Datensätze'!BF27,'M=10 cp-Datensätze'!BR27,'M=10 cp-Datensätze'!CD27,'M=10 cp-Datensätze'!CP27,'M=10 cp-Datensätze'!DB27,'M=10 cp-Datensätze'!DN27)</f>
        <v>50</v>
      </c>
      <c r="Q27" s="109">
        <f>AVERAGE('M=10 cp-Datensätze'!K27,'M=10 cp-Datensätze'!W27,'M=10 cp-Datensätze'!AI27,'M=10 cp-Datensätze'!AU27,'M=10 cp-Datensätze'!BG27,'M=10 cp-Datensätze'!BS27,'M=10 cp-Datensätze'!CE27,'M=10 cp-Datensätze'!CQ27,'M=10 cp-Datensätze'!DC27,'M=10 cp-Datensätze'!DO27)</f>
        <v>50</v>
      </c>
      <c r="R27" s="109">
        <f>AVERAGE('M=10 cp-Datensätze'!L27,'M=10 cp-Datensätze'!X27,'M=10 cp-Datensätze'!AJ27,'M=10 cp-Datensätze'!AV27,'M=10 cp-Datensätze'!BH27,'M=10 cp-Datensätze'!BT27,'M=10 cp-Datensätze'!CF27,'M=10 cp-Datensätze'!CR27,'M=10 cp-Datensätze'!DD27,'M=10 cp-Datensätze'!DP27)</f>
        <v>50</v>
      </c>
      <c r="S27" s="109">
        <f>AVERAGE('M=10 cp-Datensätze'!M27,'M=10 cp-Datensätze'!Y27,'M=10 cp-Datensätze'!AK27,'M=10 cp-Datensätze'!AW27,'M=10 cp-Datensätze'!BI27,'M=10 cp-Datensätze'!BU27,'M=10 cp-Datensätze'!CG27,'M=10 cp-Datensätze'!CS27,'M=10 cp-Datensätze'!DE27,'M=10 cp-Datensätze'!DQ27)</f>
        <v>50</v>
      </c>
      <c r="T27" s="109">
        <f>AVERAGE('M=10 cp-Datensätze'!N27,'M=10 cp-Datensätze'!Z27,'M=10 cp-Datensätze'!AL27,'M=10 cp-Datensätze'!AX27,'M=10 cp-Datensätze'!BJ27,'M=10 cp-Datensätze'!BV27,'M=10 cp-Datensätze'!CH27,'M=10 cp-Datensätze'!CT27,'M=10 cp-Datensätze'!DF27,'M=10 cp-Datensätze'!DR27)</f>
        <v>50</v>
      </c>
      <c r="V27" s="15" t="s">
        <v>45</v>
      </c>
      <c r="W27" s="7" t="s">
        <v>16</v>
      </c>
      <c r="X27" s="109">
        <f>L27</f>
        <v>50</v>
      </c>
      <c r="Y27" s="109">
        <f aca="true" t="shared" si="50" ref="Y27:AF27">M27</f>
        <v>50</v>
      </c>
      <c r="Z27" s="109">
        <f t="shared" si="50"/>
        <v>50</v>
      </c>
      <c r="AA27" s="109">
        <f t="shared" si="50"/>
        <v>50</v>
      </c>
      <c r="AB27" s="109">
        <f t="shared" si="50"/>
        <v>50</v>
      </c>
      <c r="AC27" s="109">
        <f t="shared" si="50"/>
        <v>50</v>
      </c>
      <c r="AD27" s="109">
        <f t="shared" si="50"/>
        <v>50</v>
      </c>
      <c r="AE27" s="109">
        <f t="shared" si="50"/>
        <v>50</v>
      </c>
      <c r="AF27" s="109">
        <f t="shared" si="50"/>
        <v>50</v>
      </c>
      <c r="AH27" s="15" t="s">
        <v>45</v>
      </c>
      <c r="AI27" s="7" t="s">
        <v>16</v>
      </c>
      <c r="AJ27" s="109">
        <f>L27</f>
        <v>50</v>
      </c>
      <c r="AK27" s="109">
        <f aca="true" t="shared" si="51" ref="AK27:AR27">M27</f>
        <v>50</v>
      </c>
      <c r="AL27" s="109">
        <f t="shared" si="51"/>
        <v>50</v>
      </c>
      <c r="AM27" s="109">
        <f t="shared" si="51"/>
        <v>50</v>
      </c>
      <c r="AN27" s="109">
        <f t="shared" si="51"/>
        <v>50</v>
      </c>
      <c r="AO27" s="109">
        <f t="shared" si="51"/>
        <v>50</v>
      </c>
      <c r="AP27" s="109">
        <f t="shared" si="51"/>
        <v>50</v>
      </c>
      <c r="AQ27" s="109">
        <f t="shared" si="51"/>
        <v>50</v>
      </c>
      <c r="AR27" s="109">
        <f t="shared" si="51"/>
        <v>50</v>
      </c>
      <c r="AT27" s="15" t="s">
        <v>45</v>
      </c>
      <c r="AU27" s="7" t="s">
        <v>16</v>
      </c>
      <c r="AV27" s="109">
        <f>L27</f>
        <v>50</v>
      </c>
      <c r="AW27" s="109">
        <f aca="true" t="shared" si="52" ref="AW27:BD27">M27</f>
        <v>50</v>
      </c>
      <c r="AX27" s="109">
        <f t="shared" si="52"/>
        <v>50</v>
      </c>
      <c r="AY27" s="109">
        <f t="shared" si="52"/>
        <v>50</v>
      </c>
      <c r="AZ27" s="109">
        <f t="shared" si="52"/>
        <v>50</v>
      </c>
      <c r="BA27" s="109">
        <f t="shared" si="52"/>
        <v>50</v>
      </c>
      <c r="BB27" s="109">
        <f t="shared" si="52"/>
        <v>50</v>
      </c>
      <c r="BC27" s="109">
        <f t="shared" si="52"/>
        <v>50</v>
      </c>
      <c r="BD27" s="109">
        <f t="shared" si="52"/>
        <v>50</v>
      </c>
      <c r="BE27" s="144"/>
      <c r="BF27" s="15" t="s">
        <v>45</v>
      </c>
      <c r="BG27" s="7" t="s">
        <v>16</v>
      </c>
      <c r="BH27" s="109">
        <f>L27</f>
        <v>50</v>
      </c>
      <c r="BI27" s="109">
        <f aca="true" t="shared" si="53" ref="BI27:BP27">M27</f>
        <v>50</v>
      </c>
      <c r="BJ27" s="109">
        <f t="shared" si="53"/>
        <v>50</v>
      </c>
      <c r="BK27" s="109">
        <f t="shared" si="53"/>
        <v>50</v>
      </c>
      <c r="BL27" s="109">
        <f t="shared" si="53"/>
        <v>50</v>
      </c>
      <c r="BM27" s="109">
        <f t="shared" si="53"/>
        <v>50</v>
      </c>
      <c r="BN27" s="109">
        <f t="shared" si="53"/>
        <v>50</v>
      </c>
      <c r="BO27" s="109">
        <f t="shared" si="53"/>
        <v>50</v>
      </c>
      <c r="BP27" s="109">
        <f t="shared" si="53"/>
        <v>50</v>
      </c>
      <c r="BQ27" s="144"/>
      <c r="BR27" s="15" t="s">
        <v>45</v>
      </c>
      <c r="BS27" s="7" t="s">
        <v>16</v>
      </c>
      <c r="BT27" s="109">
        <f>L27</f>
        <v>50</v>
      </c>
      <c r="BU27" s="109">
        <f aca="true" t="shared" si="54" ref="BU27:CB27">M27</f>
        <v>50</v>
      </c>
      <c r="BV27" s="109">
        <f t="shared" si="54"/>
        <v>50</v>
      </c>
      <c r="BW27" s="109">
        <f t="shared" si="54"/>
        <v>50</v>
      </c>
      <c r="BX27" s="109">
        <f t="shared" si="54"/>
        <v>50</v>
      </c>
      <c r="BY27" s="109">
        <f t="shared" si="54"/>
        <v>50</v>
      </c>
      <c r="BZ27" s="109">
        <f t="shared" si="54"/>
        <v>50</v>
      </c>
      <c r="CA27" s="109">
        <f t="shared" si="54"/>
        <v>50</v>
      </c>
      <c r="CB27" s="109">
        <f t="shared" si="54"/>
        <v>50</v>
      </c>
      <c r="CC27" s="144"/>
      <c r="CD27" s="15" t="s">
        <v>45</v>
      </c>
      <c r="CE27" s="7" t="s">
        <v>16</v>
      </c>
      <c r="CF27" s="109">
        <f>L27</f>
        <v>50</v>
      </c>
      <c r="CG27" s="109">
        <f aca="true" t="shared" si="55" ref="CG27:CN27">M27</f>
        <v>50</v>
      </c>
      <c r="CH27" s="109">
        <f t="shared" si="55"/>
        <v>50</v>
      </c>
      <c r="CI27" s="109">
        <f t="shared" si="55"/>
        <v>50</v>
      </c>
      <c r="CJ27" s="109">
        <f t="shared" si="55"/>
        <v>50</v>
      </c>
      <c r="CK27" s="109">
        <f t="shared" si="55"/>
        <v>50</v>
      </c>
      <c r="CL27" s="109">
        <f t="shared" si="55"/>
        <v>50</v>
      </c>
      <c r="CM27" s="109">
        <f t="shared" si="55"/>
        <v>50</v>
      </c>
      <c r="CN27" s="109">
        <f t="shared" si="55"/>
        <v>50</v>
      </c>
    </row>
    <row r="28" spans="2:92" ht="12.75">
      <c r="B28" s="77" t="s">
        <v>146</v>
      </c>
      <c r="J28" s="14" t="s">
        <v>46</v>
      </c>
      <c r="K28" s="20"/>
      <c r="L28" s="109">
        <f>AVERAGE('M=10 cp-Datensätze'!F28,'M=10 cp-Datensätze'!R28,'M=10 cp-Datensätze'!AD28,'M=10 cp-Datensätze'!AP28,'M=10 cp-Datensätze'!BB28,'M=10 cp-Datensätze'!BN28,'M=10 cp-Datensätze'!BZ28,'M=10 cp-Datensätze'!CL28,'M=10 cp-Datensätze'!CX28,'M=10 cp-Datensätze'!DJ28)</f>
        <v>0.766044443118978</v>
      </c>
      <c r="M28" s="109">
        <f>AVERAGE('M=10 cp-Datensätze'!G28,'M=10 cp-Datensätze'!S28,'M=10 cp-Datensätze'!AE28,'M=10 cp-Datensätze'!AQ28,'M=10 cp-Datensätze'!BC28,'M=10 cp-Datensätze'!BO28,'M=10 cp-Datensätze'!CA28,'M=10 cp-Datensätze'!CM28,'M=10 cp-Datensätze'!CY28,'M=10 cp-Datensätze'!DK28)</f>
        <v>0.766044443118978</v>
      </c>
      <c r="N28" s="109">
        <f>AVERAGE('M=10 cp-Datensätze'!H28,'M=10 cp-Datensätze'!T28,'M=10 cp-Datensätze'!AF28,'M=10 cp-Datensätze'!AR28,'M=10 cp-Datensätze'!BD28,'M=10 cp-Datensätze'!BP28,'M=10 cp-Datensätze'!CB28,'M=10 cp-Datensätze'!CN28,'M=10 cp-Datensätze'!CZ28,'M=10 cp-Datensätze'!DL28)</f>
        <v>0.766044443118978</v>
      </c>
      <c r="O28" s="109">
        <f>AVERAGE('M=10 cp-Datensätze'!I28,'M=10 cp-Datensätze'!U28,'M=10 cp-Datensätze'!AG28,'M=10 cp-Datensätze'!AS28,'M=10 cp-Datensätze'!BE28,'M=10 cp-Datensätze'!BQ28,'M=10 cp-Datensätze'!CC28,'M=10 cp-Datensätze'!CO28,'M=10 cp-Datensätze'!DA28,'M=10 cp-Datensätze'!DM28)</f>
        <v>0.766044443118978</v>
      </c>
      <c r="P28" s="109">
        <f>AVERAGE('M=10 cp-Datensätze'!J28,'M=10 cp-Datensätze'!V28,'M=10 cp-Datensätze'!AH28,'M=10 cp-Datensätze'!AT28,'M=10 cp-Datensätze'!BF28,'M=10 cp-Datensätze'!BR28,'M=10 cp-Datensätze'!CD28,'M=10 cp-Datensätze'!CP28,'M=10 cp-Datensätze'!DB28,'M=10 cp-Datensätze'!DN28)</f>
        <v>0.766044443118978</v>
      </c>
      <c r="Q28" s="109">
        <f>AVERAGE('M=10 cp-Datensätze'!K28,'M=10 cp-Datensätze'!W28,'M=10 cp-Datensätze'!AI28,'M=10 cp-Datensätze'!AU28,'M=10 cp-Datensätze'!BG28,'M=10 cp-Datensätze'!BS28,'M=10 cp-Datensätze'!CE28,'M=10 cp-Datensätze'!CQ28,'M=10 cp-Datensätze'!DC28,'M=10 cp-Datensätze'!DO28)</f>
        <v>0.766044443118978</v>
      </c>
      <c r="R28" s="109">
        <f>AVERAGE('M=10 cp-Datensätze'!L28,'M=10 cp-Datensätze'!X28,'M=10 cp-Datensätze'!AJ28,'M=10 cp-Datensätze'!AV28,'M=10 cp-Datensätze'!BH28,'M=10 cp-Datensätze'!BT28,'M=10 cp-Datensätze'!CF28,'M=10 cp-Datensätze'!CR28,'M=10 cp-Datensätze'!DD28,'M=10 cp-Datensätze'!DP28)</f>
        <v>0.766044443118978</v>
      </c>
      <c r="S28" s="109">
        <f>AVERAGE('M=10 cp-Datensätze'!M28,'M=10 cp-Datensätze'!Y28,'M=10 cp-Datensätze'!AK28,'M=10 cp-Datensätze'!AW28,'M=10 cp-Datensätze'!BI28,'M=10 cp-Datensätze'!BU28,'M=10 cp-Datensätze'!CG28,'M=10 cp-Datensätze'!CS28,'M=10 cp-Datensätze'!DE28,'M=10 cp-Datensätze'!DQ28)</f>
        <v>0.766044443118978</v>
      </c>
      <c r="T28" s="109">
        <f>AVERAGE('M=10 cp-Datensätze'!N28,'M=10 cp-Datensätze'!Z28,'M=10 cp-Datensätze'!AL28,'M=10 cp-Datensätze'!AX28,'M=10 cp-Datensätze'!BJ28,'M=10 cp-Datensätze'!BV28,'M=10 cp-Datensätze'!CH28,'M=10 cp-Datensätze'!CT28,'M=10 cp-Datensätze'!DF28,'M=10 cp-Datensätze'!DR28)</f>
        <v>0.766044443118978</v>
      </c>
      <c r="V28" s="14" t="s">
        <v>46</v>
      </c>
      <c r="W28" s="20"/>
      <c r="X28" s="109">
        <f>L28</f>
        <v>0.766044443118978</v>
      </c>
      <c r="Y28" s="109">
        <f aca="true" t="shared" si="56" ref="Y28:AF29">M28</f>
        <v>0.766044443118978</v>
      </c>
      <c r="Z28" s="109">
        <f t="shared" si="56"/>
        <v>0.766044443118978</v>
      </c>
      <c r="AA28" s="109">
        <f t="shared" si="56"/>
        <v>0.766044443118978</v>
      </c>
      <c r="AB28" s="109">
        <f t="shared" si="56"/>
        <v>0.766044443118978</v>
      </c>
      <c r="AC28" s="109">
        <f t="shared" si="56"/>
        <v>0.766044443118978</v>
      </c>
      <c r="AD28" s="109">
        <f t="shared" si="56"/>
        <v>0.766044443118978</v>
      </c>
      <c r="AE28" s="109">
        <f t="shared" si="56"/>
        <v>0.766044443118978</v>
      </c>
      <c r="AF28" s="109">
        <f t="shared" si="56"/>
        <v>0.766044443118978</v>
      </c>
      <c r="AH28" s="14" t="s">
        <v>46</v>
      </c>
      <c r="AI28" s="20"/>
      <c r="AJ28" s="109">
        <f>L28</f>
        <v>0.766044443118978</v>
      </c>
      <c r="AK28" s="109">
        <f aca="true" t="shared" si="57" ref="AK28:AR29">M28</f>
        <v>0.766044443118978</v>
      </c>
      <c r="AL28" s="109">
        <f t="shared" si="57"/>
        <v>0.766044443118978</v>
      </c>
      <c r="AM28" s="109">
        <f t="shared" si="57"/>
        <v>0.766044443118978</v>
      </c>
      <c r="AN28" s="109">
        <f t="shared" si="57"/>
        <v>0.766044443118978</v>
      </c>
      <c r="AO28" s="109">
        <f t="shared" si="57"/>
        <v>0.766044443118978</v>
      </c>
      <c r="AP28" s="109">
        <f t="shared" si="57"/>
        <v>0.766044443118978</v>
      </c>
      <c r="AQ28" s="109">
        <f t="shared" si="57"/>
        <v>0.766044443118978</v>
      </c>
      <c r="AR28" s="109">
        <f t="shared" si="57"/>
        <v>0.766044443118978</v>
      </c>
      <c r="AT28" s="14" t="s">
        <v>46</v>
      </c>
      <c r="AU28" s="20"/>
      <c r="AV28" s="109">
        <f>L28</f>
        <v>0.766044443118978</v>
      </c>
      <c r="AW28" s="109">
        <f aca="true" t="shared" si="58" ref="AW28:BD29">M28</f>
        <v>0.766044443118978</v>
      </c>
      <c r="AX28" s="109">
        <f t="shared" si="58"/>
        <v>0.766044443118978</v>
      </c>
      <c r="AY28" s="109">
        <f t="shared" si="58"/>
        <v>0.766044443118978</v>
      </c>
      <c r="AZ28" s="109">
        <f t="shared" si="58"/>
        <v>0.766044443118978</v>
      </c>
      <c r="BA28" s="109">
        <f t="shared" si="58"/>
        <v>0.766044443118978</v>
      </c>
      <c r="BB28" s="109">
        <f t="shared" si="58"/>
        <v>0.766044443118978</v>
      </c>
      <c r="BC28" s="109">
        <f t="shared" si="58"/>
        <v>0.766044443118978</v>
      </c>
      <c r="BD28" s="109">
        <f t="shared" si="58"/>
        <v>0.766044443118978</v>
      </c>
      <c r="BE28" s="144"/>
      <c r="BF28" s="14" t="s">
        <v>46</v>
      </c>
      <c r="BG28" s="20"/>
      <c r="BH28" s="109">
        <f>L28</f>
        <v>0.766044443118978</v>
      </c>
      <c r="BI28" s="109">
        <f aca="true" t="shared" si="59" ref="BI28:BP29">M28</f>
        <v>0.766044443118978</v>
      </c>
      <c r="BJ28" s="109">
        <f t="shared" si="59"/>
        <v>0.766044443118978</v>
      </c>
      <c r="BK28" s="109">
        <f t="shared" si="59"/>
        <v>0.766044443118978</v>
      </c>
      <c r="BL28" s="109">
        <f t="shared" si="59"/>
        <v>0.766044443118978</v>
      </c>
      <c r="BM28" s="109">
        <f t="shared" si="59"/>
        <v>0.766044443118978</v>
      </c>
      <c r="BN28" s="109">
        <f t="shared" si="59"/>
        <v>0.766044443118978</v>
      </c>
      <c r="BO28" s="109">
        <f t="shared" si="59"/>
        <v>0.766044443118978</v>
      </c>
      <c r="BP28" s="109">
        <f t="shared" si="59"/>
        <v>0.766044443118978</v>
      </c>
      <c r="BQ28" s="144"/>
      <c r="BR28" s="14" t="s">
        <v>46</v>
      </c>
      <c r="BS28" s="20"/>
      <c r="BT28" s="109">
        <f>L28</f>
        <v>0.766044443118978</v>
      </c>
      <c r="BU28" s="109">
        <f aca="true" t="shared" si="60" ref="BU28:CB29">M28</f>
        <v>0.766044443118978</v>
      </c>
      <c r="BV28" s="109">
        <f t="shared" si="60"/>
        <v>0.766044443118978</v>
      </c>
      <c r="BW28" s="109">
        <f t="shared" si="60"/>
        <v>0.766044443118978</v>
      </c>
      <c r="BX28" s="109">
        <f t="shared" si="60"/>
        <v>0.766044443118978</v>
      </c>
      <c r="BY28" s="109">
        <f t="shared" si="60"/>
        <v>0.766044443118978</v>
      </c>
      <c r="BZ28" s="109">
        <f t="shared" si="60"/>
        <v>0.766044443118978</v>
      </c>
      <c r="CA28" s="109">
        <f t="shared" si="60"/>
        <v>0.766044443118978</v>
      </c>
      <c r="CB28" s="109">
        <f t="shared" si="60"/>
        <v>0.766044443118978</v>
      </c>
      <c r="CC28" s="144"/>
      <c r="CD28" s="14" t="s">
        <v>46</v>
      </c>
      <c r="CE28" s="20"/>
      <c r="CF28" s="109">
        <f>L28</f>
        <v>0.766044443118978</v>
      </c>
      <c r="CG28" s="109">
        <f aca="true" t="shared" si="61" ref="CG28:CN29">M28</f>
        <v>0.766044443118978</v>
      </c>
      <c r="CH28" s="109">
        <f t="shared" si="61"/>
        <v>0.766044443118978</v>
      </c>
      <c r="CI28" s="109">
        <f t="shared" si="61"/>
        <v>0.766044443118978</v>
      </c>
      <c r="CJ28" s="109">
        <f t="shared" si="61"/>
        <v>0.766044443118978</v>
      </c>
      <c r="CK28" s="109">
        <f t="shared" si="61"/>
        <v>0.766044443118978</v>
      </c>
      <c r="CL28" s="109">
        <f t="shared" si="61"/>
        <v>0.766044443118978</v>
      </c>
      <c r="CM28" s="109">
        <f t="shared" si="61"/>
        <v>0.766044443118978</v>
      </c>
      <c r="CN28" s="109">
        <f t="shared" si="61"/>
        <v>0.766044443118978</v>
      </c>
    </row>
    <row r="29" spans="2:92" ht="14.25">
      <c r="B29" s="116"/>
      <c r="C29" s="77" t="s">
        <v>149</v>
      </c>
      <c r="J29" s="14" t="s">
        <v>3</v>
      </c>
      <c r="K29" s="8" t="s">
        <v>14</v>
      </c>
      <c r="L29" s="109">
        <f>AVERAGE('M=10 cp-Datensätze'!F29,'M=10 cp-Datensätze'!R29,'M=10 cp-Datensätze'!AD29,'M=10 cp-Datensätze'!AP29,'M=10 cp-Datensätze'!BB29,'M=10 cp-Datensätze'!BN29,'M=10 cp-Datensätze'!BZ29,'M=10 cp-Datensätze'!CL29,'M=10 cp-Datensätze'!CX29,'M=10 cp-Datensätze'!DJ29)</f>
        <v>324.13585592520036</v>
      </c>
      <c r="M29" s="109">
        <f>AVERAGE('M=10 cp-Datensätze'!G29,'M=10 cp-Datensätze'!S29,'M=10 cp-Datensätze'!AE29,'M=10 cp-Datensätze'!AQ29,'M=10 cp-Datensätze'!BC29,'M=10 cp-Datensätze'!BO29,'M=10 cp-Datensätze'!CA29,'M=10 cp-Datensätze'!CM29,'M=10 cp-Datensätze'!CY29,'M=10 cp-Datensätze'!DK29)</f>
        <v>324.13585592520036</v>
      </c>
      <c r="N29" s="109">
        <f>AVERAGE('M=10 cp-Datensätze'!H29,'M=10 cp-Datensätze'!T29,'M=10 cp-Datensätze'!AF29,'M=10 cp-Datensätze'!AR29,'M=10 cp-Datensätze'!BD29,'M=10 cp-Datensätze'!BP29,'M=10 cp-Datensätze'!CB29,'M=10 cp-Datensätze'!CN29,'M=10 cp-Datensätze'!CZ29,'M=10 cp-Datensätze'!DL29)</f>
        <v>324.13585592520036</v>
      </c>
      <c r="O29" s="109">
        <f>AVERAGE('M=10 cp-Datensätze'!I29,'M=10 cp-Datensätze'!U29,'M=10 cp-Datensätze'!AG29,'M=10 cp-Datensätze'!AS29,'M=10 cp-Datensätze'!BE29,'M=10 cp-Datensätze'!BQ29,'M=10 cp-Datensätze'!CC29,'M=10 cp-Datensätze'!CO29,'M=10 cp-Datensätze'!DA29,'M=10 cp-Datensätze'!DM29)</f>
        <v>324.13585592520036</v>
      </c>
      <c r="P29" s="109">
        <f>AVERAGE('M=10 cp-Datensätze'!J29,'M=10 cp-Datensätze'!V29,'M=10 cp-Datensätze'!AH29,'M=10 cp-Datensätze'!AT29,'M=10 cp-Datensätze'!BF29,'M=10 cp-Datensätze'!BR29,'M=10 cp-Datensätze'!CD29,'M=10 cp-Datensätze'!CP29,'M=10 cp-Datensätze'!DB29,'M=10 cp-Datensätze'!DN29)</f>
        <v>324.13585592520036</v>
      </c>
      <c r="Q29" s="109">
        <f>AVERAGE('M=10 cp-Datensätze'!K29,'M=10 cp-Datensätze'!W29,'M=10 cp-Datensätze'!AI29,'M=10 cp-Datensätze'!AU29,'M=10 cp-Datensätze'!BG29,'M=10 cp-Datensätze'!BS29,'M=10 cp-Datensätze'!CE29,'M=10 cp-Datensätze'!CQ29,'M=10 cp-Datensätze'!DC29,'M=10 cp-Datensätze'!DO29)</f>
        <v>324.13585592520036</v>
      </c>
      <c r="R29" s="109">
        <f>AVERAGE('M=10 cp-Datensätze'!L29,'M=10 cp-Datensätze'!X29,'M=10 cp-Datensätze'!AJ29,'M=10 cp-Datensätze'!AV29,'M=10 cp-Datensätze'!BH29,'M=10 cp-Datensätze'!BT29,'M=10 cp-Datensätze'!CF29,'M=10 cp-Datensätze'!CR29,'M=10 cp-Datensätze'!DD29,'M=10 cp-Datensätze'!DP29)</f>
        <v>324.13585592520036</v>
      </c>
      <c r="S29" s="109">
        <f>AVERAGE('M=10 cp-Datensätze'!M29,'M=10 cp-Datensätze'!Y29,'M=10 cp-Datensätze'!AK29,'M=10 cp-Datensätze'!AW29,'M=10 cp-Datensätze'!BI29,'M=10 cp-Datensätze'!BU29,'M=10 cp-Datensätze'!CG29,'M=10 cp-Datensätze'!CS29,'M=10 cp-Datensätze'!DE29,'M=10 cp-Datensätze'!DQ29)</f>
        <v>324.13585592520036</v>
      </c>
      <c r="T29" s="109">
        <f>AVERAGE('M=10 cp-Datensätze'!N29,'M=10 cp-Datensätze'!Z29,'M=10 cp-Datensätze'!AL29,'M=10 cp-Datensätze'!AX29,'M=10 cp-Datensätze'!BJ29,'M=10 cp-Datensätze'!BV29,'M=10 cp-Datensätze'!CH29,'M=10 cp-Datensätze'!CT29,'M=10 cp-Datensätze'!DF29,'M=10 cp-Datensätze'!DR29)</f>
        <v>324.13585592520036</v>
      </c>
      <c r="V29" s="14" t="s">
        <v>3</v>
      </c>
      <c r="W29" s="8" t="s">
        <v>14</v>
      </c>
      <c r="X29" s="109">
        <f>L29</f>
        <v>324.13585592520036</v>
      </c>
      <c r="Y29" s="109">
        <f t="shared" si="56"/>
        <v>324.13585592520036</v>
      </c>
      <c r="Z29" s="109">
        <f t="shared" si="56"/>
        <v>324.13585592520036</v>
      </c>
      <c r="AA29" s="109">
        <f t="shared" si="56"/>
        <v>324.13585592520036</v>
      </c>
      <c r="AB29" s="109">
        <f t="shared" si="56"/>
        <v>324.13585592520036</v>
      </c>
      <c r="AC29" s="109">
        <f t="shared" si="56"/>
        <v>324.13585592520036</v>
      </c>
      <c r="AD29" s="109">
        <f t="shared" si="56"/>
        <v>324.13585592520036</v>
      </c>
      <c r="AE29" s="109">
        <f t="shared" si="56"/>
        <v>324.13585592520036</v>
      </c>
      <c r="AF29" s="109">
        <f t="shared" si="56"/>
        <v>324.13585592520036</v>
      </c>
      <c r="AH29" s="14" t="s">
        <v>3</v>
      </c>
      <c r="AI29" s="8" t="s">
        <v>14</v>
      </c>
      <c r="AJ29" s="109">
        <f>L29</f>
        <v>324.13585592520036</v>
      </c>
      <c r="AK29" s="109">
        <f t="shared" si="57"/>
        <v>324.13585592520036</v>
      </c>
      <c r="AL29" s="109">
        <f t="shared" si="57"/>
        <v>324.13585592520036</v>
      </c>
      <c r="AM29" s="109">
        <f t="shared" si="57"/>
        <v>324.13585592520036</v>
      </c>
      <c r="AN29" s="109">
        <f t="shared" si="57"/>
        <v>324.13585592520036</v>
      </c>
      <c r="AO29" s="109">
        <f t="shared" si="57"/>
        <v>324.13585592520036</v>
      </c>
      <c r="AP29" s="109">
        <f t="shared" si="57"/>
        <v>324.13585592520036</v>
      </c>
      <c r="AQ29" s="109">
        <f t="shared" si="57"/>
        <v>324.13585592520036</v>
      </c>
      <c r="AR29" s="109">
        <f t="shared" si="57"/>
        <v>324.13585592520036</v>
      </c>
      <c r="AT29" s="14" t="s">
        <v>3</v>
      </c>
      <c r="AU29" s="8" t="s">
        <v>14</v>
      </c>
      <c r="AV29" s="109">
        <f>L29</f>
        <v>324.13585592520036</v>
      </c>
      <c r="AW29" s="109">
        <f t="shared" si="58"/>
        <v>324.13585592520036</v>
      </c>
      <c r="AX29" s="109">
        <f t="shared" si="58"/>
        <v>324.13585592520036</v>
      </c>
      <c r="AY29" s="109">
        <f t="shared" si="58"/>
        <v>324.13585592520036</v>
      </c>
      <c r="AZ29" s="109">
        <f t="shared" si="58"/>
        <v>324.13585592520036</v>
      </c>
      <c r="BA29" s="109">
        <f t="shared" si="58"/>
        <v>324.13585592520036</v>
      </c>
      <c r="BB29" s="109">
        <f t="shared" si="58"/>
        <v>324.13585592520036</v>
      </c>
      <c r="BC29" s="109">
        <f t="shared" si="58"/>
        <v>324.13585592520036</v>
      </c>
      <c r="BD29" s="109">
        <f t="shared" si="58"/>
        <v>324.13585592520036</v>
      </c>
      <c r="BE29" s="144"/>
      <c r="BF29" s="14" t="s">
        <v>3</v>
      </c>
      <c r="BG29" s="8" t="s">
        <v>14</v>
      </c>
      <c r="BH29" s="109">
        <f>L29</f>
        <v>324.13585592520036</v>
      </c>
      <c r="BI29" s="109">
        <f t="shared" si="59"/>
        <v>324.13585592520036</v>
      </c>
      <c r="BJ29" s="109">
        <f t="shared" si="59"/>
        <v>324.13585592520036</v>
      </c>
      <c r="BK29" s="109">
        <f t="shared" si="59"/>
        <v>324.13585592520036</v>
      </c>
      <c r="BL29" s="109">
        <f t="shared" si="59"/>
        <v>324.13585592520036</v>
      </c>
      <c r="BM29" s="109">
        <f t="shared" si="59"/>
        <v>324.13585592520036</v>
      </c>
      <c r="BN29" s="109">
        <f t="shared" si="59"/>
        <v>324.13585592520036</v>
      </c>
      <c r="BO29" s="109">
        <f t="shared" si="59"/>
        <v>324.13585592520036</v>
      </c>
      <c r="BP29" s="109">
        <f t="shared" si="59"/>
        <v>324.13585592520036</v>
      </c>
      <c r="BQ29" s="144"/>
      <c r="BR29" s="14" t="s">
        <v>3</v>
      </c>
      <c r="BS29" s="8" t="s">
        <v>14</v>
      </c>
      <c r="BT29" s="109">
        <f>L29</f>
        <v>324.13585592520036</v>
      </c>
      <c r="BU29" s="109">
        <f t="shared" si="60"/>
        <v>324.13585592520036</v>
      </c>
      <c r="BV29" s="109">
        <f t="shared" si="60"/>
        <v>324.13585592520036</v>
      </c>
      <c r="BW29" s="109">
        <f t="shared" si="60"/>
        <v>324.13585592520036</v>
      </c>
      <c r="BX29" s="109">
        <f t="shared" si="60"/>
        <v>324.13585592520036</v>
      </c>
      <c r="BY29" s="109">
        <f t="shared" si="60"/>
        <v>324.13585592520036</v>
      </c>
      <c r="BZ29" s="109">
        <f t="shared" si="60"/>
        <v>324.13585592520036</v>
      </c>
      <c r="CA29" s="109">
        <f t="shared" si="60"/>
        <v>324.13585592520036</v>
      </c>
      <c r="CB29" s="109">
        <f t="shared" si="60"/>
        <v>324.13585592520036</v>
      </c>
      <c r="CC29" s="144"/>
      <c r="CD29" s="14" t="s">
        <v>3</v>
      </c>
      <c r="CE29" s="8" t="s">
        <v>14</v>
      </c>
      <c r="CF29" s="109">
        <f>L29</f>
        <v>324.13585592520036</v>
      </c>
      <c r="CG29" s="109">
        <f t="shared" si="61"/>
        <v>324.13585592520036</v>
      </c>
      <c r="CH29" s="109">
        <f t="shared" si="61"/>
        <v>324.13585592520036</v>
      </c>
      <c r="CI29" s="109">
        <f t="shared" si="61"/>
        <v>324.13585592520036</v>
      </c>
      <c r="CJ29" s="109">
        <f t="shared" si="61"/>
        <v>324.13585592520036</v>
      </c>
      <c r="CK29" s="109">
        <f t="shared" si="61"/>
        <v>324.13585592520036</v>
      </c>
      <c r="CL29" s="109">
        <f t="shared" si="61"/>
        <v>324.13585592520036</v>
      </c>
      <c r="CM29" s="109">
        <f t="shared" si="61"/>
        <v>324.13585592520036</v>
      </c>
      <c r="CN29" s="109">
        <f t="shared" si="61"/>
        <v>324.13585592520036</v>
      </c>
    </row>
    <row r="30" spans="2:3" ht="12.75">
      <c r="B30" s="117"/>
      <c r="C30" s="77" t="s">
        <v>150</v>
      </c>
    </row>
    <row r="31" spans="2:3" ht="12.75">
      <c r="B31" s="76"/>
      <c r="C31" s="77" t="s">
        <v>139</v>
      </c>
    </row>
    <row r="32" spans="2:3" ht="12.75">
      <c r="B32" s="78"/>
      <c r="C32" s="77" t="s">
        <v>140</v>
      </c>
    </row>
    <row r="33" spans="2:3" ht="12.75">
      <c r="B33" s="79"/>
      <c r="C33" s="77" t="s">
        <v>141</v>
      </c>
    </row>
    <row r="34" spans="2:3" ht="12.75">
      <c r="B34" s="95"/>
      <c r="C34" s="96" t="s">
        <v>142</v>
      </c>
    </row>
    <row r="35" spans="2:3" ht="12.75">
      <c r="B35" s="128"/>
      <c r="C35" s="77" t="s">
        <v>148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0"/>
  <drawing r:id="rId9"/>
  <legacyDrawing r:id="rId8"/>
  <oleObjects>
    <oleObject progId="Equation.DSMT4" shapeId="1155757" r:id="rId1"/>
    <oleObject progId="Equation.DSMT4" shapeId="1103745" r:id="rId2"/>
    <oleObject progId="Equation.DSMT4" shapeId="1104850" r:id="rId3"/>
    <oleObject progId="Equation.DSMT4" shapeId="1106210" r:id="rId4"/>
    <oleObject progId="Equation.DSMT4" shapeId="1106980" r:id="rId5"/>
    <oleObject progId="Equation.DSMT4" shapeId="1107726" r:id="rId6"/>
    <oleObject progId="Equation.DSMT4" shapeId="1108619" r:id="rId7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A1:AU288"/>
  <sheetViews>
    <sheetView zoomScalePageLayoutView="0" workbookViewId="0" topLeftCell="AM10">
      <selection activeCell="E45" sqref="E45"/>
    </sheetView>
  </sheetViews>
  <sheetFormatPr defaultColWidth="11.421875" defaultRowHeight="12.75"/>
  <cols>
    <col min="33" max="33" width="29.421875" style="0" customWidth="1"/>
    <col min="34" max="34" width="11.421875" style="130" customWidth="1"/>
    <col min="35" max="35" width="27.57421875" style="0" customWidth="1"/>
    <col min="46" max="46" width="13.421875" style="0" customWidth="1"/>
    <col min="47" max="47" width="13.8515625" style="0" customWidth="1"/>
  </cols>
  <sheetData>
    <row r="1" spans="1:6" ht="12.75">
      <c r="A1" s="115" t="s">
        <v>217</v>
      </c>
      <c r="B1" s="114"/>
      <c r="C1" s="114"/>
      <c r="D1" s="114"/>
      <c r="E1" s="114"/>
      <c r="F1" s="114"/>
    </row>
    <row r="2" spans="1:27" ht="14.25">
      <c r="A2" s="115" t="s">
        <v>225</v>
      </c>
      <c r="B2" s="114"/>
      <c r="I2" s="152"/>
      <c r="AA2" s="142" t="s">
        <v>209</v>
      </c>
    </row>
    <row r="3" spans="8:45" ht="14.25">
      <c r="H3" s="77" t="s">
        <v>175</v>
      </c>
      <c r="J3" s="6">
        <v>13</v>
      </c>
      <c r="N3" s="77" t="s">
        <v>154</v>
      </c>
      <c r="T3" s="142" t="s">
        <v>176</v>
      </c>
      <c r="AL3" s="142" t="s">
        <v>201</v>
      </c>
      <c r="AM3" s="142" t="s">
        <v>204</v>
      </c>
      <c r="AP3" s="77" t="s">
        <v>154</v>
      </c>
      <c r="AQ3" s="77" t="s">
        <v>154</v>
      </c>
      <c r="AR3" s="142" t="s">
        <v>205</v>
      </c>
      <c r="AS3" s="142" t="s">
        <v>206</v>
      </c>
    </row>
    <row r="4" spans="8:35" ht="15" thickBot="1">
      <c r="H4" s="63"/>
      <c r="I4" s="6"/>
      <c r="Z4" s="18"/>
      <c r="AA4" s="19" t="s">
        <v>6</v>
      </c>
      <c r="AB4" s="111">
        <v>-15</v>
      </c>
      <c r="AC4" s="16" t="s">
        <v>5</v>
      </c>
      <c r="AD4" s="27" t="s">
        <v>15</v>
      </c>
      <c r="AE4" s="26" t="s">
        <v>18</v>
      </c>
      <c r="AF4" s="26" t="s">
        <v>19</v>
      </c>
      <c r="AG4" s="62" t="s">
        <v>207</v>
      </c>
      <c r="AH4" s="198"/>
      <c r="AI4" s="62" t="s">
        <v>208</v>
      </c>
    </row>
    <row r="5" spans="8:47" ht="17.25" thickBot="1" thickTop="1">
      <c r="H5" s="154" t="s">
        <v>6</v>
      </c>
      <c r="I5" s="155" t="s">
        <v>116</v>
      </c>
      <c r="J5" s="155" t="s">
        <v>117</v>
      </c>
      <c r="K5" s="155" t="s">
        <v>173</v>
      </c>
      <c r="L5" s="155" t="s">
        <v>174</v>
      </c>
      <c r="N5" s="151" t="s">
        <v>6</v>
      </c>
      <c r="O5" s="3" t="s">
        <v>116</v>
      </c>
      <c r="P5" s="3" t="s">
        <v>117</v>
      </c>
      <c r="Q5" s="3" t="s">
        <v>173</v>
      </c>
      <c r="R5" s="3" t="s">
        <v>174</v>
      </c>
      <c r="T5" s="151" t="s">
        <v>6</v>
      </c>
      <c r="U5" s="3" t="s">
        <v>116</v>
      </c>
      <c r="V5" s="3" t="s">
        <v>117</v>
      </c>
      <c r="W5" s="3" t="s">
        <v>173</v>
      </c>
      <c r="X5" s="3" t="s">
        <v>174</v>
      </c>
      <c r="Z5" s="10" t="s">
        <v>177</v>
      </c>
      <c r="AA5" s="7"/>
      <c r="AB5" s="109">
        <f>U_cp!BH5</f>
        <v>0.10991988492831557</v>
      </c>
      <c r="AC5" s="175">
        <v>0</v>
      </c>
      <c r="AD5" s="157">
        <v>0</v>
      </c>
      <c r="AE5" s="172">
        <f>AC23-AC6</f>
        <v>0</v>
      </c>
      <c r="AF5" s="173">
        <f>AD23-AD6</f>
        <v>-10.458879457022903</v>
      </c>
      <c r="AG5" s="188">
        <f>(AB5*0.5/$AB$25)^2*(AE5*$AB$26+AF5*$AB$27)^2</f>
        <v>8.646002361789538E-07</v>
      </c>
      <c r="AH5" s="196"/>
      <c r="AI5" s="188">
        <f>(AB5*0.5/$AB$25)^2*(AE5*$AB$27-AF5*$AB$26)^2</f>
        <v>1.2042327802444673E-05</v>
      </c>
      <c r="AK5" s="151" t="s">
        <v>6</v>
      </c>
      <c r="AL5" s="3" t="s">
        <v>116</v>
      </c>
      <c r="AM5" s="3" t="s">
        <v>117</v>
      </c>
      <c r="AO5" s="151" t="s">
        <v>6</v>
      </c>
      <c r="AP5" s="3" t="s">
        <v>116</v>
      </c>
      <c r="AQ5" s="3" t="s">
        <v>117</v>
      </c>
      <c r="AR5" s="3" t="s">
        <v>213</v>
      </c>
      <c r="AS5" s="3" t="s">
        <v>214</v>
      </c>
      <c r="AT5" s="24" t="s">
        <v>211</v>
      </c>
      <c r="AU5" s="24" t="s">
        <v>212</v>
      </c>
    </row>
    <row r="6" spans="8:47" ht="16.5" thickTop="1">
      <c r="H6" s="153">
        <v>-15</v>
      </c>
      <c r="I6" s="109">
        <v>-0.42685182352098955</v>
      </c>
      <c r="J6" s="109">
        <v>0.17188402735931058</v>
      </c>
      <c r="K6" s="109">
        <v>-0.4567940601670197</v>
      </c>
      <c r="L6" s="109">
        <v>0.05554983978896268</v>
      </c>
      <c r="N6" s="153">
        <v>-15</v>
      </c>
      <c r="O6" s="109">
        <f>AVERAGE(I6,I19,I32,I45,I58,I71,I84,I97,I110,I123)</f>
        <v>-0.4231943412168401</v>
      </c>
      <c r="P6" s="109">
        <f>AVERAGE(J6,J19,J32,J45,J58,J71,J84,J97,J110,J123)</f>
        <v>0.17112063186177423</v>
      </c>
      <c r="Q6" s="109">
        <f>AVERAGE(K6,K19,K32,K45,K58,K71,K84,K97,K110,K123)</f>
        <v>-0.4530636222565386</v>
      </c>
      <c r="R6" s="109">
        <f>AVERAGE(L6,L19,L32,L45,L58,L71,L84,L97,L110,L123)</f>
        <v>0.05575908243965881</v>
      </c>
      <c r="T6" s="153">
        <v>-15</v>
      </c>
      <c r="U6" s="158">
        <f>STDEV(I6,I19,I32,I45,I58,I71,I84,I97,I110,I123)*2/(10^0.5)</f>
        <v>0.002499612740198556</v>
      </c>
      <c r="V6" s="158">
        <f>STDEV(J6,J19,J32,J45,J58,J71,J84,J97,J110,J123)*2/(10^0.5)</f>
        <v>0.0009342044720923589</v>
      </c>
      <c r="W6" s="158">
        <f>STDEV(K6,K19,K32,K45,K58,K71,K84,K97,K110,K123)*2/(10^0.5)</f>
        <v>0.002643780519942894</v>
      </c>
      <c r="X6" s="158">
        <f>STDEV(L6,L19,L32,L45,L58,L71,L84,L97,L110,L123)*2/(10^0.5)</f>
        <v>0.0003622518585332585</v>
      </c>
      <c r="Z6" s="11" t="s">
        <v>178</v>
      </c>
      <c r="AA6" s="7"/>
      <c r="AB6" s="109">
        <f>U_cp!BH6</f>
        <v>0.11982679761423075</v>
      </c>
      <c r="AC6" s="176">
        <v>4</v>
      </c>
      <c r="AD6" s="157">
        <v>5.229439728511452</v>
      </c>
      <c r="AE6" s="172">
        <f>AC5-AC7</f>
        <v>-11</v>
      </c>
      <c r="AF6" s="173">
        <f>AD5-AD7</f>
        <v>-8.113631213843679</v>
      </c>
      <c r="AG6" s="188">
        <f>(AB6*0.5/$AB$25)^2*(AE6*$AB$26+AF6*$AB$27)^2</f>
        <v>1.0191059176341754E-05</v>
      </c>
      <c r="AH6" s="196"/>
      <c r="AI6" s="188">
        <f aca="true" t="shared" si="0" ref="AI6:AI23">(AB6*0.5/$AB$25)^2*(AE6*$AB$27-AF6*$AB$26)^2</f>
        <v>1.6006263787757085E-05</v>
      </c>
      <c r="AK6" s="153">
        <v>-15</v>
      </c>
      <c r="AL6" s="158">
        <f>AG31</f>
        <v>0.05247520398418049</v>
      </c>
      <c r="AM6" s="158">
        <f>AI31</f>
        <v>0.016756349694556912</v>
      </c>
      <c r="AO6" s="153">
        <v>-15</v>
      </c>
      <c r="AP6" s="109">
        <f>O6</f>
        <v>-0.4231943412168401</v>
      </c>
      <c r="AQ6" s="109">
        <f>P6</f>
        <v>0.17112063186177423</v>
      </c>
      <c r="AR6" s="158">
        <f>(U6^2+AL6^2)^0.5</f>
        <v>0.05253470373983578</v>
      </c>
      <c r="AS6" s="158">
        <f>(V6^2+AM6^2)^0.5</f>
        <v>0.01678237149755525</v>
      </c>
      <c r="AT6" s="158">
        <f>ABS(AR6/AP6*100)</f>
        <v>12.413848348912014</v>
      </c>
      <c r="AU6" s="158">
        <f>ABS(AS6/AQ6*100)</f>
        <v>9.80733375921117</v>
      </c>
    </row>
    <row r="7" spans="8:47" ht="15.75">
      <c r="H7" s="153">
        <v>-10</v>
      </c>
      <c r="I7" s="109">
        <v>-0.6463919968349516</v>
      </c>
      <c r="J7" s="109">
        <v>0.03727168925258595</v>
      </c>
      <c r="K7" s="109">
        <v>-0.6430440108853828</v>
      </c>
      <c r="L7" s="109">
        <v>-0.07553934376506913</v>
      </c>
      <c r="N7" s="153">
        <v>-10</v>
      </c>
      <c r="O7" s="109">
        <f aca="true" t="shared" si="1" ref="O7:O14">AVERAGE(I7,I20,I33,I46,I59,I72,I85,I98,I111,I124)</f>
        <v>-0.6359745700212353</v>
      </c>
      <c r="P7" s="109">
        <f aca="true" t="shared" si="2" ref="P7:P14">AVERAGE(J7,J20,J33,J46,J59,J72,J85,J98,J111,J124)</f>
        <v>0.037727266801402926</v>
      </c>
      <c r="Q7" s="109">
        <f aca="true" t="shared" si="3" ref="Q7:Q14">AVERAGE(K7,K20,K33,K46,K59,K72,K85,K98,K111,K124)</f>
        <v>-0.6328639584039355</v>
      </c>
      <c r="R7" s="109">
        <f aca="true" t="shared" si="4" ref="R7:R14">AVERAGE(L7,L20,L33,L46,L59,L72,L85,L98,L111,L124)</f>
        <v>-0.07328172028071538</v>
      </c>
      <c r="T7" s="153">
        <v>-10</v>
      </c>
      <c r="U7" s="158">
        <f aca="true" t="shared" si="5" ref="U7:U14">STDEV(I7,I20,I33,I46,I59,I72,I85,I98,I111,I124)*2/(10^0.5)</f>
        <v>0.005795286322702138</v>
      </c>
      <c r="V7" s="158">
        <f aca="true" t="shared" si="6" ref="V7:V14">STDEV(J7,J20,J33,J46,J59,J72,J85,J98,J111,J124)*2/(10^0.5)</f>
        <v>0.0007645939788011279</v>
      </c>
      <c r="W7" s="158">
        <f aca="true" t="shared" si="7" ref="W7:W14">STDEV(K7,K20,K33,K46,K59,K72,K85,K98,K111,K124)*2/(10^0.5)</f>
        <v>0.005757797673790278</v>
      </c>
      <c r="X7" s="158">
        <f aca="true" t="shared" si="8" ref="X7:X14">STDEV(L7,L20,L33,L46,L59,L72,L85,L98,L111,L124)*2/(10^0.5)</f>
        <v>0.0010088178538332883</v>
      </c>
      <c r="Z7" s="11" t="s">
        <v>179</v>
      </c>
      <c r="AA7" s="7"/>
      <c r="AB7" s="109">
        <f>U_cp!BH7</f>
        <v>0.11507470307874823</v>
      </c>
      <c r="AC7" s="176">
        <v>11</v>
      </c>
      <c r="AD7" s="157">
        <v>8.113631213843679</v>
      </c>
      <c r="AE7" s="172">
        <f aca="true" t="shared" si="9" ref="AE7:AF14">AC6-AC8</f>
        <v>-14</v>
      </c>
      <c r="AF7" s="173">
        <f t="shared" si="9"/>
        <v>-4.532186576667143</v>
      </c>
      <c r="AG7" s="188">
        <f aca="true" t="shared" si="10" ref="AG7:AG23">(AB7*0.5/$AB$25)^2*(AE7*$AB$26+AF7*$AB$27)^2</f>
        <v>1.9723766025298963E-05</v>
      </c>
      <c r="AH7" s="196"/>
      <c r="AI7" s="188">
        <f t="shared" si="0"/>
        <v>8.27889711772169E-06</v>
      </c>
      <c r="AK7" s="153">
        <v>-10</v>
      </c>
      <c r="AL7" s="158">
        <f>AG63</f>
        <v>0.05338290268114997</v>
      </c>
      <c r="AM7" s="158">
        <f>AI63</f>
        <v>0.013749331428195203</v>
      </c>
      <c r="AO7" s="153">
        <v>-10</v>
      </c>
      <c r="AP7" s="109">
        <f aca="true" t="shared" si="11" ref="AP7:AP14">O7</f>
        <v>-0.6359745700212353</v>
      </c>
      <c r="AQ7" s="109">
        <f aca="true" t="shared" si="12" ref="AQ7:AQ14">P7</f>
        <v>0.037727266801402926</v>
      </c>
      <c r="AR7" s="158">
        <f aca="true" t="shared" si="13" ref="AR7:AR14">(U7^2+AL7^2)^0.5</f>
        <v>0.05369655149287734</v>
      </c>
      <c r="AS7" s="158">
        <f aca="true" t="shared" si="14" ref="AS7:AS14">(V7^2+AM7^2)^0.5</f>
        <v>0.013770574377083017</v>
      </c>
      <c r="AT7" s="158">
        <f aca="true" t="shared" si="15" ref="AT7:AT14">ABS(AR7/AP7*100)</f>
        <v>8.443191602941672</v>
      </c>
      <c r="AU7" s="158">
        <f aca="true" t="shared" si="16" ref="AU7:AU14">ABS(AS7/AQ7*100)</f>
        <v>36.50032335915451</v>
      </c>
    </row>
    <row r="8" spans="8:47" ht="15.75">
      <c r="H8" s="153">
        <v>-5</v>
      </c>
      <c r="I8" s="109">
        <v>-0.37347916577607543</v>
      </c>
      <c r="J8" s="109">
        <v>0.014281768651695441</v>
      </c>
      <c r="K8" s="109">
        <v>-0.37330270294844314</v>
      </c>
      <c r="L8" s="109">
        <v>-0.018323431883797706</v>
      </c>
      <c r="N8" s="153">
        <v>-5</v>
      </c>
      <c r="O8" s="109">
        <f t="shared" si="1"/>
        <v>-0.35783755061153144</v>
      </c>
      <c r="P8" s="109">
        <f t="shared" si="2"/>
        <v>0.014972883283988922</v>
      </c>
      <c r="Q8" s="109">
        <f t="shared" si="3"/>
        <v>-0.3577808434610343</v>
      </c>
      <c r="R8" s="109">
        <f t="shared" si="4"/>
        <v>-0.016271690563894457</v>
      </c>
      <c r="T8" s="153">
        <v>-5</v>
      </c>
      <c r="U8" s="158">
        <f t="shared" si="5"/>
        <v>0.007431498721365836</v>
      </c>
      <c r="V8" s="158">
        <f t="shared" si="6"/>
        <v>0.00045002788753205944</v>
      </c>
      <c r="W8" s="158">
        <f t="shared" si="7"/>
        <v>0.0073693862571763665</v>
      </c>
      <c r="X8" s="158">
        <f t="shared" si="8"/>
        <v>0.001059171628093628</v>
      </c>
      <c r="Z8" s="11" t="s">
        <v>180</v>
      </c>
      <c r="AA8" s="7"/>
      <c r="AB8" s="109">
        <f>U_cp!BH8</f>
        <v>0.11254482213301871</v>
      </c>
      <c r="AC8" s="176">
        <v>18</v>
      </c>
      <c r="AD8" s="157">
        <v>9.761626305178595</v>
      </c>
      <c r="AE8" s="172">
        <f t="shared" si="9"/>
        <v>-21</v>
      </c>
      <c r="AF8" s="173">
        <f t="shared" si="9"/>
        <v>-3.361454766628821</v>
      </c>
      <c r="AG8" s="188">
        <f t="shared" si="10"/>
        <v>4.6623035099893306E-05</v>
      </c>
      <c r="AH8" s="196"/>
      <c r="AI8" s="188">
        <f t="shared" si="0"/>
        <v>9.323999504770084E-06</v>
      </c>
      <c r="AK8" s="153">
        <v>-5</v>
      </c>
      <c r="AL8" s="158">
        <f>AG95</f>
        <v>0.0538249144929513</v>
      </c>
      <c r="AM8" s="158">
        <f>AI95</f>
        <v>0.010033726524485977</v>
      </c>
      <c r="AO8" s="153">
        <v>-5</v>
      </c>
      <c r="AP8" s="109">
        <f t="shared" si="11"/>
        <v>-0.35783755061153144</v>
      </c>
      <c r="AQ8" s="109">
        <f t="shared" si="12"/>
        <v>0.014972883283988922</v>
      </c>
      <c r="AR8" s="158">
        <f t="shared" si="13"/>
        <v>0.054335518709396534</v>
      </c>
      <c r="AS8" s="158">
        <f t="shared" si="14"/>
        <v>0.010043813671496003</v>
      </c>
      <c r="AT8" s="158">
        <f t="shared" si="15"/>
        <v>15.184409410510188</v>
      </c>
      <c r="AU8" s="158">
        <f t="shared" si="16"/>
        <v>67.08002380701276</v>
      </c>
    </row>
    <row r="9" spans="8:47" ht="15.75">
      <c r="H9" s="153">
        <v>0</v>
      </c>
      <c r="I9" s="109">
        <v>-0.060324799309026414</v>
      </c>
      <c r="J9" s="109">
        <v>0.006728539640554324</v>
      </c>
      <c r="K9" s="109">
        <v>-0.060324799309026414</v>
      </c>
      <c r="L9" s="109">
        <v>0.006728539640554324</v>
      </c>
      <c r="N9" s="153">
        <v>0</v>
      </c>
      <c r="O9" s="109">
        <f t="shared" si="1"/>
        <v>-0.061505772265668744</v>
      </c>
      <c r="P9" s="109">
        <f t="shared" si="2"/>
        <v>0.006857358596889326</v>
      </c>
      <c r="Q9" s="109">
        <f t="shared" si="3"/>
        <v>-0.061505772265668744</v>
      </c>
      <c r="R9" s="109">
        <f t="shared" si="4"/>
        <v>0.006857358596889326</v>
      </c>
      <c r="T9" s="153">
        <v>0</v>
      </c>
      <c r="U9" s="158">
        <f t="shared" si="5"/>
        <v>0.001821709691895419</v>
      </c>
      <c r="V9" s="158">
        <f t="shared" si="6"/>
        <v>0.00020029566730449296</v>
      </c>
      <c r="W9" s="158">
        <f t="shared" si="7"/>
        <v>0.001821709691895419</v>
      </c>
      <c r="X9" s="158">
        <f t="shared" si="8"/>
        <v>0.00020029566730449296</v>
      </c>
      <c r="Z9" s="11" t="s">
        <v>181</v>
      </c>
      <c r="AA9" s="7"/>
      <c r="AB9" s="109">
        <f>U_cp!BH9</f>
        <v>0.110565094388113</v>
      </c>
      <c r="AC9" s="176">
        <v>32</v>
      </c>
      <c r="AD9" s="157">
        <v>11.4750859804725</v>
      </c>
      <c r="AE9" s="172">
        <f t="shared" si="9"/>
        <v>-30</v>
      </c>
      <c r="AF9" s="173">
        <f t="shared" si="9"/>
        <v>-2.2418269736154635</v>
      </c>
      <c r="AG9" s="188">
        <f t="shared" si="10"/>
        <v>9.627151089008108E-05</v>
      </c>
      <c r="AH9" s="196"/>
      <c r="AI9" s="188">
        <f>(AB9*0.5/$AB$25)^2*(AE9*$AB$27-AF9*$AB$26)^2</f>
        <v>1.1771599842800777E-05</v>
      </c>
      <c r="AK9" s="153">
        <v>0</v>
      </c>
      <c r="AL9" s="158">
        <f>AG127</f>
        <v>0.054036152565188164</v>
      </c>
      <c r="AM9" s="158">
        <f>AI127</f>
        <v>0.008203689915855737</v>
      </c>
      <c r="AO9" s="153">
        <v>0</v>
      </c>
      <c r="AP9" s="109">
        <f t="shared" si="11"/>
        <v>-0.061505772265668744</v>
      </c>
      <c r="AQ9" s="109">
        <f t="shared" si="12"/>
        <v>0.006857358596889326</v>
      </c>
      <c r="AR9" s="158">
        <f t="shared" si="13"/>
        <v>0.054066851306968464</v>
      </c>
      <c r="AS9" s="158">
        <f t="shared" si="14"/>
        <v>0.008206134692402634</v>
      </c>
      <c r="AT9" s="158">
        <f t="shared" si="15"/>
        <v>87.90532874448186</v>
      </c>
      <c r="AU9" s="158">
        <f t="shared" si="16"/>
        <v>119.66903256488798</v>
      </c>
    </row>
    <row r="10" spans="8:47" ht="15.75">
      <c r="H10" s="153">
        <v>5</v>
      </c>
      <c r="I10" s="109">
        <v>0.1571917991727972</v>
      </c>
      <c r="J10" s="109">
        <v>0.01919491207723477</v>
      </c>
      <c r="K10" s="109">
        <v>0.15826658373851038</v>
      </c>
      <c r="L10" s="109">
        <v>0.005421701630932635</v>
      </c>
      <c r="N10" s="153">
        <v>5</v>
      </c>
      <c r="O10" s="109">
        <f t="shared" si="1"/>
        <v>0.15717486554740911</v>
      </c>
      <c r="P10" s="109">
        <f t="shared" si="2"/>
        <v>0.019799430038411607</v>
      </c>
      <c r="Q10" s="109">
        <f t="shared" si="3"/>
        <v>0.15830240176258997</v>
      </c>
      <c r="R10" s="109">
        <f t="shared" si="4"/>
        <v>0.006025395081456339</v>
      </c>
      <c r="T10" s="153">
        <v>5</v>
      </c>
      <c r="U10" s="158">
        <f t="shared" si="5"/>
        <v>0.001841503038280478</v>
      </c>
      <c r="V10" s="158">
        <f t="shared" si="6"/>
        <v>0.0003631563471009581</v>
      </c>
      <c r="W10" s="158">
        <f t="shared" si="7"/>
        <v>0.0018399063173724923</v>
      </c>
      <c r="X10" s="158">
        <f t="shared" si="8"/>
        <v>0.0003711613068851964</v>
      </c>
      <c r="Z10" s="11" t="s">
        <v>183</v>
      </c>
      <c r="AA10" s="7"/>
      <c r="AB10" s="109">
        <f>U_cp!BH10</f>
        <v>0.10943619880540909</v>
      </c>
      <c r="AC10" s="176">
        <v>48</v>
      </c>
      <c r="AD10" s="157">
        <v>12.003453278794058</v>
      </c>
      <c r="AE10" s="172">
        <f t="shared" si="9"/>
        <v>-64</v>
      </c>
      <c r="AF10" s="173">
        <f t="shared" si="9"/>
        <v>2.3483478487369283</v>
      </c>
      <c r="AG10" s="188">
        <f t="shared" si="10"/>
        <v>0.00045579301852176037</v>
      </c>
      <c r="AH10" s="196"/>
      <c r="AI10" s="188">
        <f t="shared" si="0"/>
        <v>2.3903226801390593E-05</v>
      </c>
      <c r="AK10" s="153">
        <v>5</v>
      </c>
      <c r="AL10" s="158">
        <f>AG159</f>
        <v>0.05390542223729981</v>
      </c>
      <c r="AM10" s="158">
        <f>AI159</f>
        <v>0.009385153479131995</v>
      </c>
      <c r="AO10" s="153">
        <v>5</v>
      </c>
      <c r="AP10" s="109">
        <f t="shared" si="11"/>
        <v>0.15717486554740911</v>
      </c>
      <c r="AQ10" s="109">
        <f t="shared" si="12"/>
        <v>0.019799430038411607</v>
      </c>
      <c r="AR10" s="158">
        <f t="shared" si="13"/>
        <v>0.053936867539945005</v>
      </c>
      <c r="AS10" s="158">
        <f t="shared" si="14"/>
        <v>0.009392176976574872</v>
      </c>
      <c r="AT10" s="158">
        <f t="shared" si="15"/>
        <v>34.3164712450006</v>
      </c>
      <c r="AU10" s="158">
        <f t="shared" si="16"/>
        <v>47.43660276257302</v>
      </c>
    </row>
    <row r="11" spans="8:47" ht="15.75">
      <c r="H11" s="153">
        <v>10</v>
      </c>
      <c r="I11" s="109">
        <v>0.4756643517399327</v>
      </c>
      <c r="J11" s="109">
        <v>0.055789250988944716</v>
      </c>
      <c r="K11" s="109">
        <v>0.47812564319264494</v>
      </c>
      <c r="L11" s="109">
        <v>-0.02765656095210432</v>
      </c>
      <c r="N11" s="153">
        <v>10</v>
      </c>
      <c r="O11" s="109">
        <f t="shared" si="1"/>
        <v>0.47696248147117215</v>
      </c>
      <c r="P11" s="109">
        <f t="shared" si="2"/>
        <v>0.0561081874392785</v>
      </c>
      <c r="Q11" s="109">
        <f t="shared" si="3"/>
        <v>0.4794594341497773</v>
      </c>
      <c r="R11" s="109">
        <f t="shared" si="4"/>
        <v>-0.027567887725302415</v>
      </c>
      <c r="T11" s="153">
        <v>10</v>
      </c>
      <c r="U11" s="158">
        <f t="shared" si="5"/>
        <v>0.002854485363675004</v>
      </c>
      <c r="V11" s="158">
        <f t="shared" si="6"/>
        <v>0.0003872639142289272</v>
      </c>
      <c r="W11" s="158">
        <f t="shared" si="7"/>
        <v>0.0028770995140486606</v>
      </c>
      <c r="X11" s="158">
        <f t="shared" si="8"/>
        <v>0.00014268292455553176</v>
      </c>
      <c r="Z11" s="11" t="s">
        <v>184</v>
      </c>
      <c r="AA11" s="7"/>
      <c r="AB11" s="109">
        <f>U_cp!BH11</f>
        <v>0.10835320879512723</v>
      </c>
      <c r="AC11" s="176">
        <v>96</v>
      </c>
      <c r="AD11" s="157">
        <v>9.126738131735571</v>
      </c>
      <c r="AE11" s="172">
        <f t="shared" si="9"/>
        <v>-64</v>
      </c>
      <c r="AF11" s="173">
        <f t="shared" si="9"/>
        <v>4.6756398534380175</v>
      </c>
      <c r="AG11" s="188">
        <f t="shared" si="10"/>
        <v>0.000455480626558392</v>
      </c>
      <c r="AH11" s="196"/>
      <c r="AI11" s="188">
        <f t="shared" si="0"/>
        <v>1.6642576101608094E-05</v>
      </c>
      <c r="AK11" s="153">
        <v>10</v>
      </c>
      <c r="AL11" s="158">
        <f>AG191</f>
        <v>0.053525359809868764</v>
      </c>
      <c r="AM11" s="158">
        <f>AI191</f>
        <v>0.01287540020846616</v>
      </c>
      <c r="AO11" s="153">
        <v>10</v>
      </c>
      <c r="AP11" s="109">
        <f t="shared" si="11"/>
        <v>0.47696248147117215</v>
      </c>
      <c r="AQ11" s="109">
        <f t="shared" si="12"/>
        <v>0.0561081874392785</v>
      </c>
      <c r="AR11" s="158">
        <f t="shared" si="13"/>
        <v>0.05360142003219084</v>
      </c>
      <c r="AS11" s="158">
        <f t="shared" si="14"/>
        <v>0.012881222918164034</v>
      </c>
      <c r="AT11" s="158">
        <f t="shared" si="15"/>
        <v>11.238078908609195</v>
      </c>
      <c r="AU11" s="158">
        <f t="shared" si="16"/>
        <v>22.957831122426427</v>
      </c>
    </row>
    <row r="12" spans="8:47" ht="15.75">
      <c r="H12" s="153">
        <v>15</v>
      </c>
      <c r="I12" s="109">
        <v>0.7486410652015214</v>
      </c>
      <c r="J12" s="109">
        <v>0.12215626339657926</v>
      </c>
      <c r="K12" s="109">
        <v>0.7547481069443024</v>
      </c>
      <c r="L12" s="109">
        <v>-0.07576867596226584</v>
      </c>
      <c r="N12" s="153">
        <v>15</v>
      </c>
      <c r="O12" s="109">
        <f t="shared" si="1"/>
        <v>0.7434189318441431</v>
      </c>
      <c r="P12" s="109">
        <f t="shared" si="2"/>
        <v>0.11567061366369162</v>
      </c>
      <c r="Q12" s="109">
        <f t="shared" si="3"/>
        <v>0.7480253037953497</v>
      </c>
      <c r="R12" s="109">
        <f t="shared" si="4"/>
        <v>-0.08068174497057215</v>
      </c>
      <c r="T12" s="153">
        <v>15</v>
      </c>
      <c r="U12" s="158">
        <f t="shared" si="5"/>
        <v>0.009133186516358036</v>
      </c>
      <c r="V12" s="158">
        <f t="shared" si="6"/>
        <v>0.0038646478962218317</v>
      </c>
      <c r="W12" s="158">
        <f t="shared" si="7"/>
        <v>0.008432210162310239</v>
      </c>
      <c r="X12" s="158">
        <f t="shared" si="8"/>
        <v>0.005220002977296805</v>
      </c>
      <c r="Z12" s="11" t="s">
        <v>185</v>
      </c>
      <c r="AA12" s="7"/>
      <c r="AB12" s="109">
        <f>U_cp!BH12</f>
        <v>0.10800265373183694</v>
      </c>
      <c r="AC12" s="176">
        <v>112</v>
      </c>
      <c r="AD12" s="157">
        <v>7.327813425356041</v>
      </c>
      <c r="AE12" s="172">
        <f t="shared" si="9"/>
        <v>-32</v>
      </c>
      <c r="AF12" s="173">
        <f t="shared" si="9"/>
        <v>3.880502170790571</v>
      </c>
      <c r="AG12" s="188">
        <f t="shared" si="10"/>
        <v>0.00011601941700976408</v>
      </c>
      <c r="AH12" s="196"/>
      <c r="AI12" s="188">
        <f>(AB12*0.5/$AB$25)^2*(AE12*$AB$27-AF12*$AB$26)^2</f>
        <v>2.341633568289995E-06</v>
      </c>
      <c r="AK12" s="153">
        <v>15</v>
      </c>
      <c r="AL12" s="158">
        <f>AG223</f>
        <v>0.016298830646886014</v>
      </c>
      <c r="AM12" s="158">
        <f>AI223</f>
        <v>0.017142417704819526</v>
      </c>
      <c r="AO12" s="153">
        <v>15</v>
      </c>
      <c r="AP12" s="109">
        <f t="shared" si="11"/>
        <v>0.7434189318441431</v>
      </c>
      <c r="AQ12" s="109">
        <f t="shared" si="12"/>
        <v>0.11567061366369162</v>
      </c>
      <c r="AR12" s="158">
        <f t="shared" si="13"/>
        <v>0.018683334188480786</v>
      </c>
      <c r="AS12" s="158">
        <f t="shared" si="14"/>
        <v>0.017572648864877537</v>
      </c>
      <c r="AT12" s="158">
        <f t="shared" si="15"/>
        <v>2.5131636266155413</v>
      </c>
      <c r="AU12" s="158">
        <f t="shared" si="16"/>
        <v>15.191973404731316</v>
      </c>
    </row>
    <row r="13" spans="8:47" ht="15.75">
      <c r="H13" s="153">
        <v>20</v>
      </c>
      <c r="I13" s="109">
        <v>0.34223643590482766</v>
      </c>
      <c r="J13" s="109">
        <v>0.19007423609889648</v>
      </c>
      <c r="K13" s="109">
        <v>0.38660627085689764</v>
      </c>
      <c r="L13" s="109">
        <v>0.061559602204216336</v>
      </c>
      <c r="N13" s="153">
        <v>20</v>
      </c>
      <c r="O13" s="109">
        <f t="shared" si="1"/>
        <v>0.33466873314237766</v>
      </c>
      <c r="P13" s="109">
        <f t="shared" si="2"/>
        <v>0.1876547812804604</v>
      </c>
      <c r="Q13" s="109">
        <f t="shared" si="3"/>
        <v>0.3786674541309507</v>
      </c>
      <c r="R13" s="109">
        <f t="shared" si="4"/>
        <v>0.06187436514846627</v>
      </c>
      <c r="T13" s="153">
        <v>20</v>
      </c>
      <c r="U13" s="158">
        <f t="shared" si="5"/>
        <v>0.007845047535843447</v>
      </c>
      <c r="V13" s="158">
        <f t="shared" si="6"/>
        <v>0.0029520254865018605</v>
      </c>
      <c r="W13" s="158">
        <f t="shared" si="7"/>
        <v>0.00837308112480531</v>
      </c>
      <c r="X13" s="158">
        <f t="shared" si="8"/>
        <v>0.000388249649103395</v>
      </c>
      <c r="Z13" s="11" t="s">
        <v>186</v>
      </c>
      <c r="AA13" s="7"/>
      <c r="AB13" s="109">
        <f>U_cp!BH13</f>
        <v>0.10800265373183694</v>
      </c>
      <c r="AC13" s="176">
        <v>128</v>
      </c>
      <c r="AD13" s="157">
        <v>5.246235960945</v>
      </c>
      <c r="AE13" s="172">
        <f t="shared" si="9"/>
        <v>-32</v>
      </c>
      <c r="AF13" s="173">
        <f t="shared" si="9"/>
        <v>4.432378882412346</v>
      </c>
      <c r="AG13" s="188">
        <f t="shared" si="10"/>
        <v>0.00011706026875314105</v>
      </c>
      <c r="AH13" s="196"/>
      <c r="AI13" s="188">
        <f t="shared" si="0"/>
        <v>1.823373552686044E-06</v>
      </c>
      <c r="AK13" s="153">
        <v>20</v>
      </c>
      <c r="AL13" s="158">
        <f>AG255</f>
        <v>0.051489901536055545</v>
      </c>
      <c r="AM13" s="158">
        <f>AI255</f>
        <v>0.0201666151274644</v>
      </c>
      <c r="AO13" s="153">
        <v>20</v>
      </c>
      <c r="AP13" s="109">
        <f t="shared" si="11"/>
        <v>0.33466873314237766</v>
      </c>
      <c r="AQ13" s="109">
        <f t="shared" si="12"/>
        <v>0.1876547812804604</v>
      </c>
      <c r="AR13" s="158">
        <f t="shared" si="13"/>
        <v>0.05208411207875525</v>
      </c>
      <c r="AS13" s="158">
        <f t="shared" si="14"/>
        <v>0.02038153135002943</v>
      </c>
      <c r="AT13" s="158">
        <f t="shared" si="15"/>
        <v>15.562885600250315</v>
      </c>
      <c r="AU13" s="158">
        <f t="shared" si="16"/>
        <v>10.861184144073638</v>
      </c>
    </row>
    <row r="14" spans="8:47" ht="16.5" thickBot="1">
      <c r="H14" s="153">
        <v>25</v>
      </c>
      <c r="I14" s="109">
        <v>0.38770512613657554</v>
      </c>
      <c r="J14" s="109">
        <v>0.24454584169013036</v>
      </c>
      <c r="K14" s="109">
        <v>0.4547297134226042</v>
      </c>
      <c r="L14" s="109">
        <v>0.057782534135398786</v>
      </c>
      <c r="N14" s="153">
        <v>25</v>
      </c>
      <c r="O14" s="109">
        <f t="shared" si="1"/>
        <v>0.38680747453572645</v>
      </c>
      <c r="P14" s="109">
        <f t="shared" si="2"/>
        <v>0.24512379413233804</v>
      </c>
      <c r="Q14" s="109">
        <f t="shared" si="3"/>
        <v>0.45416041804320334</v>
      </c>
      <c r="R14" s="109">
        <f t="shared" si="4"/>
        <v>0.05868570089350807</v>
      </c>
      <c r="T14" s="153">
        <v>25</v>
      </c>
      <c r="U14" s="158">
        <f t="shared" si="5"/>
        <v>0.002397013437081996</v>
      </c>
      <c r="V14" s="158">
        <f t="shared" si="6"/>
        <v>0.0014511657820553115</v>
      </c>
      <c r="W14" s="158">
        <f t="shared" si="7"/>
        <v>0.002747557965896428</v>
      </c>
      <c r="X14" s="158">
        <f t="shared" si="8"/>
        <v>0.0005499825166302755</v>
      </c>
      <c r="Z14" s="12" t="s">
        <v>187</v>
      </c>
      <c r="AA14" s="9"/>
      <c r="AB14" s="110">
        <f>U_cp!BH14</f>
        <v>0.10835320879512723</v>
      </c>
      <c r="AC14" s="177">
        <v>144</v>
      </c>
      <c r="AD14" s="178">
        <v>2.8954345429436956</v>
      </c>
      <c r="AE14" s="170">
        <f t="shared" si="9"/>
        <v>-32</v>
      </c>
      <c r="AF14" s="174">
        <f t="shared" si="9"/>
        <v>5.498235960945838</v>
      </c>
      <c r="AG14" s="189">
        <f t="shared" si="10"/>
        <v>0.00011985795435513888</v>
      </c>
      <c r="AH14" s="206"/>
      <c r="AI14" s="189">
        <f t="shared" si="0"/>
        <v>1.0122384702695913E-06</v>
      </c>
      <c r="AK14" s="153">
        <v>25</v>
      </c>
      <c r="AL14" s="158">
        <f>AG287</f>
        <v>0.05005610911972995</v>
      </c>
      <c r="AM14" s="158">
        <f>AI287</f>
        <v>0.024366864095847155</v>
      </c>
      <c r="AO14" s="153">
        <v>25</v>
      </c>
      <c r="AP14" s="109">
        <f t="shared" si="11"/>
        <v>0.38680747453572645</v>
      </c>
      <c r="AQ14" s="109">
        <f t="shared" si="12"/>
        <v>0.24512379413233804</v>
      </c>
      <c r="AR14" s="158">
        <f t="shared" si="13"/>
        <v>0.050113468585040725</v>
      </c>
      <c r="AS14" s="158">
        <f t="shared" si="14"/>
        <v>0.024410037853155684</v>
      </c>
      <c r="AT14" s="158">
        <f t="shared" si="15"/>
        <v>12.955661894897569</v>
      </c>
      <c r="AU14" s="158">
        <f t="shared" si="16"/>
        <v>9.958249030682484</v>
      </c>
    </row>
    <row r="15" spans="26:35" ht="16.5" thickTop="1">
      <c r="Z15" s="32" t="s">
        <v>188</v>
      </c>
      <c r="AA15" s="33"/>
      <c r="AB15" s="109">
        <f>U_cp!BH15</f>
        <v>0.10649156107546118</v>
      </c>
      <c r="AC15" s="175">
        <v>160</v>
      </c>
      <c r="AD15" s="179">
        <v>-0.252000000000837</v>
      </c>
      <c r="AE15" s="172">
        <f>AC14-AC16</f>
        <v>16</v>
      </c>
      <c r="AF15" s="173">
        <f>AD14-AD16</f>
        <v>8.141670503888696</v>
      </c>
      <c r="AG15" s="188">
        <f t="shared" si="10"/>
        <v>1.9730422976824477E-05</v>
      </c>
      <c r="AH15" s="196"/>
      <c r="AI15" s="188">
        <f>(AB15*0.5/$AB$25)^2*(AE15*$AB$27-AF15*$AB$26)^2</f>
        <v>1.5961746522268016E-05</v>
      </c>
    </row>
    <row r="16" spans="8:35" ht="15.75">
      <c r="H16" s="77" t="s">
        <v>175</v>
      </c>
      <c r="J16" s="6">
        <v>16</v>
      </c>
      <c r="Z16" s="11" t="s">
        <v>189</v>
      </c>
      <c r="AA16" s="8"/>
      <c r="AB16" s="109">
        <f>U_cp!BH16</f>
        <v>0.10479734489966752</v>
      </c>
      <c r="AC16" s="176">
        <v>128</v>
      </c>
      <c r="AD16" s="157">
        <v>-5.246235960945</v>
      </c>
      <c r="AE16" s="172">
        <f>AC15-AC17</f>
        <v>48</v>
      </c>
      <c r="AF16" s="173">
        <f>AD15-AD17</f>
        <v>7.075813425355203</v>
      </c>
      <c r="AG16" s="188">
        <f t="shared" si="10"/>
        <v>0.0002126993457642358</v>
      </c>
      <c r="AH16" s="196"/>
      <c r="AI16" s="188">
        <f t="shared" si="0"/>
        <v>3.9776274062836336E-05</v>
      </c>
    </row>
    <row r="17" spans="26:35" ht="15.75">
      <c r="Z17" s="11" t="s">
        <v>190</v>
      </c>
      <c r="AA17" s="7"/>
      <c r="AB17" s="109">
        <f>U_cp!BH17</f>
        <v>0.10450794322960047</v>
      </c>
      <c r="AC17" s="176">
        <v>112</v>
      </c>
      <c r="AD17" s="180">
        <v>-7.32781342535604</v>
      </c>
      <c r="AE17" s="172">
        <f aca="true" t="shared" si="17" ref="AE17:AF23">AC16-AC18</f>
        <v>32</v>
      </c>
      <c r="AF17" s="173">
        <f t="shared" si="17"/>
        <v>3.880502170790569</v>
      </c>
      <c r="AG17" s="188">
        <f t="shared" si="10"/>
        <v>9.538813317712483E-05</v>
      </c>
      <c r="AH17" s="196"/>
      <c r="AI17" s="188">
        <f t="shared" si="0"/>
        <v>1.5437075919265657E-05</v>
      </c>
    </row>
    <row r="18" spans="8:35" ht="16.5" thickBot="1">
      <c r="H18" s="154" t="s">
        <v>6</v>
      </c>
      <c r="I18" s="155" t="s">
        <v>116</v>
      </c>
      <c r="J18" s="155" t="s">
        <v>117</v>
      </c>
      <c r="K18" s="155" t="s">
        <v>173</v>
      </c>
      <c r="L18" s="155" t="s">
        <v>174</v>
      </c>
      <c r="Z18" s="11" t="s">
        <v>191</v>
      </c>
      <c r="AA18" s="7"/>
      <c r="AB18" s="109">
        <f>U_cp!BH18</f>
        <v>0.10450794322960047</v>
      </c>
      <c r="AC18" s="176">
        <v>96</v>
      </c>
      <c r="AD18" s="180">
        <v>-9.12673813173557</v>
      </c>
      <c r="AE18" s="172">
        <f t="shared" si="17"/>
        <v>64</v>
      </c>
      <c r="AF18" s="173">
        <f t="shared" si="17"/>
        <v>4.675639853438059</v>
      </c>
      <c r="AG18" s="188">
        <f t="shared" si="10"/>
        <v>0.00039180902287501196</v>
      </c>
      <c r="AH18" s="196"/>
      <c r="AI18" s="188">
        <f>(AB18*0.5/$AB$25)^2*(AE18*$AB$27-AF18*$AB$26)^2</f>
        <v>4.739912840555091E-05</v>
      </c>
    </row>
    <row r="19" spans="8:35" ht="16.5" thickTop="1">
      <c r="H19" s="153">
        <v>-15</v>
      </c>
      <c r="I19" s="109">
        <v>-0.42279114359482994</v>
      </c>
      <c r="J19" s="109">
        <v>0.17152121951262272</v>
      </c>
      <c r="K19" s="109">
        <v>-0.45277784297361306</v>
      </c>
      <c r="L19" s="109">
        <v>0.056250375620822156</v>
      </c>
      <c r="Z19" s="11" t="s">
        <v>192</v>
      </c>
      <c r="AA19" s="7"/>
      <c r="AB19" s="109">
        <f>U_cp!BH19</f>
        <v>0.10570020445281919</v>
      </c>
      <c r="AC19" s="176">
        <v>48</v>
      </c>
      <c r="AD19" s="180">
        <v>-12.0034532787941</v>
      </c>
      <c r="AE19" s="172">
        <f t="shared" si="17"/>
        <v>64</v>
      </c>
      <c r="AF19" s="173">
        <f t="shared" si="17"/>
        <v>2.34834784873693</v>
      </c>
      <c r="AG19" s="188">
        <f t="shared" si="10"/>
        <v>0.0004088058615141505</v>
      </c>
      <c r="AH19" s="196"/>
      <c r="AI19" s="188">
        <f t="shared" si="0"/>
        <v>3.869716254809666E-05</v>
      </c>
    </row>
    <row r="20" spans="8:35" ht="15.75">
      <c r="H20" s="153">
        <v>-10</v>
      </c>
      <c r="I20" s="109">
        <v>-0.6264719766754892</v>
      </c>
      <c r="J20" s="109">
        <v>0.03650927489391796</v>
      </c>
      <c r="K20" s="109">
        <v>-0.6232942287281747</v>
      </c>
      <c r="L20" s="109">
        <v>-0.07283110013671401</v>
      </c>
      <c r="Z20" s="11" t="s">
        <v>193</v>
      </c>
      <c r="AA20" s="7"/>
      <c r="AB20" s="109">
        <f>U_cp!BH20</f>
        <v>0.10570020445281919</v>
      </c>
      <c r="AC20" s="176">
        <v>32</v>
      </c>
      <c r="AD20" s="180">
        <v>-11.4750859804725</v>
      </c>
      <c r="AE20" s="172">
        <f t="shared" si="17"/>
        <v>30</v>
      </c>
      <c r="AF20" s="173">
        <f t="shared" si="17"/>
        <v>-2.2418269736155096</v>
      </c>
      <c r="AG20" s="188">
        <f t="shared" si="10"/>
        <v>9.532391163626768E-05</v>
      </c>
      <c r="AH20" s="196"/>
      <c r="AI20" s="188">
        <f t="shared" si="0"/>
        <v>3.4205286433365596E-06</v>
      </c>
    </row>
    <row r="21" spans="8:35" ht="15.75">
      <c r="H21" s="153">
        <v>-5</v>
      </c>
      <c r="I21" s="109">
        <v>-0.344935823281731</v>
      </c>
      <c r="J21" s="109">
        <v>0.01592836912167183</v>
      </c>
      <c r="K21" s="109">
        <v>-0.3450114871767299</v>
      </c>
      <c r="L21" s="109">
        <v>-0.014195381010136478</v>
      </c>
      <c r="Z21" s="11" t="s">
        <v>194</v>
      </c>
      <c r="AA21" s="7"/>
      <c r="AB21" s="109">
        <f>U_cp!BH21</f>
        <v>0.10539352451485366</v>
      </c>
      <c r="AC21" s="176">
        <v>18</v>
      </c>
      <c r="AD21" s="180">
        <v>-9.76162630517859</v>
      </c>
      <c r="AE21" s="172">
        <f t="shared" si="17"/>
        <v>21</v>
      </c>
      <c r="AF21" s="173">
        <f t="shared" si="17"/>
        <v>-3.3614547666288193</v>
      </c>
      <c r="AG21" s="188">
        <f t="shared" si="10"/>
        <v>4.854353647895041E-05</v>
      </c>
      <c r="AH21" s="196"/>
      <c r="AI21" s="188">
        <f>(AB21*0.5/$AB$25)^2*(AE21*$AB$27-AF21*$AB$26)^2</f>
        <v>5.194398439702729E-07</v>
      </c>
    </row>
    <row r="22" spans="8:35" ht="15.75">
      <c r="H22" s="153">
        <v>0</v>
      </c>
      <c r="I22" s="109">
        <v>-0.06559196972025479</v>
      </c>
      <c r="J22" s="109">
        <v>0.007306348652566156</v>
      </c>
      <c r="K22" s="109">
        <v>-0.06559196972025479</v>
      </c>
      <c r="L22" s="109">
        <v>0.007306348652566156</v>
      </c>
      <c r="Z22" s="11" t="s">
        <v>195</v>
      </c>
      <c r="AA22" s="7"/>
      <c r="AB22" s="109">
        <f>U_cp!BH22</f>
        <v>0.10570020445281919</v>
      </c>
      <c r="AC22" s="176">
        <v>11</v>
      </c>
      <c r="AD22" s="180">
        <v>-8.11363121384368</v>
      </c>
      <c r="AE22" s="172">
        <f t="shared" si="17"/>
        <v>14</v>
      </c>
      <c r="AF22" s="173">
        <f t="shared" si="17"/>
        <v>-4.53218657666714</v>
      </c>
      <c r="AG22" s="188">
        <f t="shared" si="10"/>
        <v>2.3563981374253794E-05</v>
      </c>
      <c r="AH22" s="196"/>
      <c r="AI22" s="188">
        <f t="shared" si="0"/>
        <v>6.207657465015415E-08</v>
      </c>
    </row>
    <row r="23" spans="8:35" ht="15.75">
      <c r="H23" s="153">
        <v>5</v>
      </c>
      <c r="I23" s="109">
        <v>0.16070533098603634</v>
      </c>
      <c r="J23" s="109">
        <v>0.020458665565212836</v>
      </c>
      <c r="K23" s="109">
        <v>0.1618768888763306</v>
      </c>
      <c r="L23" s="109">
        <v>0.006374421680500949</v>
      </c>
      <c r="Z23" s="11" t="s">
        <v>196</v>
      </c>
      <c r="AA23" s="7"/>
      <c r="AB23" s="109">
        <f>U_cp!BH23</f>
        <v>0.10570020445281919</v>
      </c>
      <c r="AC23" s="176">
        <v>4</v>
      </c>
      <c r="AD23" s="180">
        <v>-5.22943972851145</v>
      </c>
      <c r="AE23" s="172">
        <f t="shared" si="17"/>
        <v>11</v>
      </c>
      <c r="AF23" s="173">
        <f t="shared" si="17"/>
        <v>-8.11363121384368</v>
      </c>
      <c r="AG23" s="188">
        <f t="shared" si="10"/>
        <v>1.766758832591105E-05</v>
      </c>
      <c r="AH23" s="196"/>
      <c r="AI23" s="188">
        <f t="shared" si="0"/>
        <v>2.716939823287158E-06</v>
      </c>
    </row>
    <row r="24" spans="8:35" ht="16.5" thickBot="1">
      <c r="H24" s="153">
        <v>10</v>
      </c>
      <c r="I24" s="109">
        <v>0.4758694357487535</v>
      </c>
      <c r="J24" s="109">
        <v>0.05594870744059796</v>
      </c>
      <c r="K24" s="109">
        <v>0.47835530083679734</v>
      </c>
      <c r="L24" s="109">
        <v>-0.02753513946664875</v>
      </c>
      <c r="Z24" s="12" t="s">
        <v>177</v>
      </c>
      <c r="AA24" s="9"/>
      <c r="AB24" s="109">
        <f>U_cp!BH24</f>
        <v>0.10991988492831557</v>
      </c>
      <c r="AC24" s="177">
        <v>0</v>
      </c>
      <c r="AD24" s="178">
        <v>0</v>
      </c>
      <c r="AE24" s="24"/>
      <c r="AF24" s="37"/>
      <c r="AG24" s="60"/>
      <c r="AH24" s="199"/>
      <c r="AI24" s="61"/>
    </row>
    <row r="25" spans="8:35" ht="13.5" thickTop="1">
      <c r="H25" s="153">
        <v>15</v>
      </c>
      <c r="I25" s="109">
        <v>0.7250755840208191</v>
      </c>
      <c r="J25" s="109">
        <v>0.11858227780556996</v>
      </c>
      <c r="K25" s="109">
        <v>0.731060584525058</v>
      </c>
      <c r="L25" s="109">
        <v>-0.07312168561083593</v>
      </c>
      <c r="Z25" s="166" t="s">
        <v>21</v>
      </c>
      <c r="AA25" s="167" t="s">
        <v>0</v>
      </c>
      <c r="AB25" s="190">
        <v>160</v>
      </c>
      <c r="AC25" s="168"/>
      <c r="AD25" s="168"/>
      <c r="AE25" s="58"/>
      <c r="AF25" s="41" t="s">
        <v>20</v>
      </c>
      <c r="AG25" s="192">
        <f>SUM(AG5:AG23)</f>
        <v>0.002751417060748721</v>
      </c>
      <c r="AH25" s="200" t="s">
        <v>20</v>
      </c>
      <c r="AI25" s="192">
        <f>SUM(AI5:AI23)</f>
        <v>0.0002671365088930003</v>
      </c>
    </row>
    <row r="26" spans="8:35" ht="12.75">
      <c r="H26" s="153">
        <v>20</v>
      </c>
      <c r="I26" s="109">
        <v>0.3118052050173564</v>
      </c>
      <c r="J26" s="109">
        <v>0.17932276948417125</v>
      </c>
      <c r="K26" s="109">
        <v>0.35433304959797923</v>
      </c>
      <c r="L26" s="109">
        <v>0.06186462231344245</v>
      </c>
      <c r="Z26" s="165" t="s">
        <v>202</v>
      </c>
      <c r="AA26" s="161"/>
      <c r="AB26" s="191">
        <f>COS($AB4*PI()/180)</f>
        <v>0.9659258262890683</v>
      </c>
      <c r="AC26" s="2"/>
      <c r="AD26" s="2"/>
      <c r="AE26" s="28"/>
      <c r="AF26" s="162"/>
      <c r="AG26" s="159"/>
      <c r="AH26" s="201"/>
      <c r="AI26" s="159"/>
    </row>
    <row r="27" spans="8:35" ht="12.75">
      <c r="H27" s="153">
        <v>25</v>
      </c>
      <c r="I27" s="109">
        <v>0.3840506290706413</v>
      </c>
      <c r="J27" s="109">
        <v>0.24453660785708933</v>
      </c>
      <c r="K27" s="109">
        <v>0.4514137118875764</v>
      </c>
      <c r="L27" s="109">
        <v>0.05931862263815114</v>
      </c>
      <c r="Z27" s="165" t="s">
        <v>203</v>
      </c>
      <c r="AA27" s="161"/>
      <c r="AB27" s="191">
        <f>SIN($AB4*PI()/180)</f>
        <v>-0.25881904510252074</v>
      </c>
      <c r="AC27" s="2"/>
      <c r="AD27" s="2"/>
      <c r="AE27" s="2"/>
      <c r="AF27" s="162" t="s">
        <v>197</v>
      </c>
      <c r="AG27" s="195">
        <f>0.5*PI()/180</f>
        <v>0.008726646259971648</v>
      </c>
      <c r="AH27" s="201" t="s">
        <v>197</v>
      </c>
      <c r="AI27" s="195">
        <f>0.5*PI()/180</f>
        <v>0.008726646259971648</v>
      </c>
    </row>
    <row r="28" spans="26:35" ht="14.25">
      <c r="Z28" s="160"/>
      <c r="AA28" s="169"/>
      <c r="AB28" s="2"/>
      <c r="AC28" s="160" t="s">
        <v>22</v>
      </c>
      <c r="AD28" s="160" t="s">
        <v>23</v>
      </c>
      <c r="AE28" s="2"/>
      <c r="AF28" s="163" t="s">
        <v>199</v>
      </c>
      <c r="AG28" s="193">
        <f>-AC29*AB27-AD29*AB26</f>
        <v>-0.1711206318617742</v>
      </c>
      <c r="AH28" s="202" t="s">
        <v>199</v>
      </c>
      <c r="AI28" s="197">
        <f>AC29*AB26-AD29*AB27</f>
        <v>-0.4231943412168402</v>
      </c>
    </row>
    <row r="29" spans="8:35" ht="14.25">
      <c r="H29" s="77" t="s">
        <v>175</v>
      </c>
      <c r="J29" s="6">
        <v>12</v>
      </c>
      <c r="Z29" s="160"/>
      <c r="AA29" s="169"/>
      <c r="AB29" s="2"/>
      <c r="AC29" s="171">
        <f>$Q6</f>
        <v>-0.4530636222565386</v>
      </c>
      <c r="AD29" s="109">
        <f>$R6</f>
        <v>0.05575908243965881</v>
      </c>
      <c r="AE29" s="28"/>
      <c r="AF29" s="138" t="s">
        <v>198</v>
      </c>
      <c r="AG29" s="194">
        <f>AG27^2*AG28^2</f>
        <v>2.2299724326313138E-06</v>
      </c>
      <c r="AH29" s="203" t="s">
        <v>198</v>
      </c>
      <c r="AI29" s="194">
        <f>AI27^2*AI28^2</f>
        <v>1.3638746193277184E-05</v>
      </c>
    </row>
    <row r="30" spans="26:35" ht="14.25">
      <c r="Z30" s="14"/>
      <c r="AA30" s="20"/>
      <c r="AB30" s="2"/>
      <c r="AC30" s="2"/>
      <c r="AD30" s="2"/>
      <c r="AE30" s="4"/>
      <c r="AF30" s="164" t="s">
        <v>200</v>
      </c>
      <c r="AG30" s="194">
        <f>AG25+AG29</f>
        <v>0.0027536470331813523</v>
      </c>
      <c r="AH30" s="204" t="s">
        <v>210</v>
      </c>
      <c r="AI30" s="194">
        <f>AI25+AI29</f>
        <v>0.0002807752550862775</v>
      </c>
    </row>
    <row r="31" spans="8:35" ht="16.5" thickBot="1">
      <c r="H31" s="154" t="s">
        <v>6</v>
      </c>
      <c r="I31" s="155" t="s">
        <v>116</v>
      </c>
      <c r="J31" s="155" t="s">
        <v>117</v>
      </c>
      <c r="K31" s="155" t="s">
        <v>173</v>
      </c>
      <c r="L31" s="155" t="s">
        <v>174</v>
      </c>
      <c r="Z31" s="14"/>
      <c r="AA31" s="8"/>
      <c r="AB31" s="36"/>
      <c r="AC31" s="2"/>
      <c r="AD31" s="2"/>
      <c r="AE31" s="4"/>
      <c r="AF31" s="164" t="s">
        <v>201</v>
      </c>
      <c r="AG31" s="187">
        <f>AG30^0.5</f>
        <v>0.05247520398418049</v>
      </c>
      <c r="AH31" s="204" t="s">
        <v>204</v>
      </c>
      <c r="AI31" s="187">
        <f>AI30^0.5</f>
        <v>0.016756349694556912</v>
      </c>
    </row>
    <row r="32" spans="8:35" ht="13.5" thickTop="1">
      <c r="H32" s="153">
        <v>-15</v>
      </c>
      <c r="I32" s="109">
        <v>-0.4185620826510765</v>
      </c>
      <c r="J32" s="109">
        <v>0.16935952991564304</v>
      </c>
      <c r="K32" s="109">
        <v>-0.44813339734979285</v>
      </c>
      <c r="L32" s="109">
        <v>0.0552569053258217</v>
      </c>
      <c r="Z32" s="11"/>
      <c r="AA32" s="20"/>
      <c r="AB32" s="2"/>
      <c r="AC32" s="2"/>
      <c r="AD32" s="2"/>
      <c r="AE32" s="5"/>
      <c r="AF32" s="5"/>
      <c r="AG32" s="58"/>
      <c r="AH32" s="205"/>
      <c r="AI32" s="59"/>
    </row>
    <row r="33" spans="8:12" ht="12.75">
      <c r="H33" s="153">
        <v>-10</v>
      </c>
      <c r="I33" s="109">
        <v>-0.6319825715061035</v>
      </c>
      <c r="J33" s="109">
        <v>0.0387756763723468</v>
      </c>
      <c r="K33" s="109">
        <v>-0.6291146617276636</v>
      </c>
      <c r="L33" s="109">
        <v>-0.07155603513951594</v>
      </c>
    </row>
    <row r="34" spans="8:27" ht="14.25">
      <c r="H34" s="153">
        <v>-5</v>
      </c>
      <c r="I34" s="109">
        <v>-0.3539500127136347</v>
      </c>
      <c r="J34" s="109">
        <v>0.014696493080542099</v>
      </c>
      <c r="K34" s="109">
        <v>-0.35388400982504925</v>
      </c>
      <c r="L34" s="109">
        <v>-0.016208207766221817</v>
      </c>
      <c r="AA34" s="142" t="s">
        <v>201</v>
      </c>
    </row>
    <row r="35" spans="8:12" ht="12.75">
      <c r="H35" s="153">
        <v>0</v>
      </c>
      <c r="I35" s="109">
        <v>-0.05901806885477995</v>
      </c>
      <c r="J35" s="109">
        <v>0.006582788842182393</v>
      </c>
      <c r="K35" s="109">
        <v>-0.05901806885477995</v>
      </c>
      <c r="L35" s="109">
        <v>0.006582788842182393</v>
      </c>
    </row>
    <row r="36" spans="8:35" ht="15" thickBot="1">
      <c r="H36" s="153">
        <v>5</v>
      </c>
      <c r="I36" s="109">
        <v>0.15368449889723926</v>
      </c>
      <c r="J36" s="109">
        <v>0.019948157973400465</v>
      </c>
      <c r="K36" s="109">
        <v>0.1548382795049358</v>
      </c>
      <c r="L36" s="109">
        <v>0.0064777625596075805</v>
      </c>
      <c r="Z36" s="18"/>
      <c r="AA36" s="19" t="s">
        <v>6</v>
      </c>
      <c r="AB36" s="111">
        <f>U_cp!BI4</f>
        <v>-10</v>
      </c>
      <c r="AC36" s="16" t="s">
        <v>5</v>
      </c>
      <c r="AD36" s="27" t="s">
        <v>15</v>
      </c>
      <c r="AE36" s="26" t="s">
        <v>18</v>
      </c>
      <c r="AF36" s="26" t="s">
        <v>19</v>
      </c>
      <c r="AG36" s="62" t="s">
        <v>207</v>
      </c>
      <c r="AH36" s="198"/>
      <c r="AI36" s="62" t="s">
        <v>208</v>
      </c>
    </row>
    <row r="37" spans="8:35" ht="16.5" thickTop="1">
      <c r="H37" s="153">
        <v>10</v>
      </c>
      <c r="I37" s="109">
        <v>0.47624579802767536</v>
      </c>
      <c r="J37" s="109">
        <v>0.05617043719803545</v>
      </c>
      <c r="K37" s="109">
        <v>0.4787644482953345</v>
      </c>
      <c r="L37" s="109">
        <v>-0.027382132906328155</v>
      </c>
      <c r="Z37" s="10" t="s">
        <v>177</v>
      </c>
      <c r="AA37" s="7"/>
      <c r="AB37" s="109">
        <f>U_cp!BI5</f>
        <v>0.10413933128175026</v>
      </c>
      <c r="AC37" s="175">
        <v>0</v>
      </c>
      <c r="AD37" s="157">
        <v>0</v>
      </c>
      <c r="AE37" s="172">
        <f>AC55-AC38</f>
        <v>0</v>
      </c>
      <c r="AF37" s="173">
        <f>AD55-AD38</f>
        <v>-10.458879457022903</v>
      </c>
      <c r="AG37" s="188">
        <f>(AB37*0.5/$AB$57)^2*(AE37*$AB$58+AF37*$AB$59)^2</f>
        <v>3.493336227559332E-07</v>
      </c>
      <c r="AH37" s="196"/>
      <c r="AI37" s="188">
        <f>(AB37*0.5/$AB$57)^2*(AE37*$AB$59-AF37*$AB$58)^2</f>
        <v>1.1235770134308237E-05</v>
      </c>
    </row>
    <row r="38" spans="8:35" ht="15.75">
      <c r="H38" s="153">
        <v>15</v>
      </c>
      <c r="I38" s="109">
        <v>0.7493109843857769</v>
      </c>
      <c r="J38" s="109">
        <v>0.10807641845003478</v>
      </c>
      <c r="K38" s="109">
        <v>0.7517510671616452</v>
      </c>
      <c r="L38" s="109">
        <v>-0.08954214966984367</v>
      </c>
      <c r="Z38" s="11" t="s">
        <v>178</v>
      </c>
      <c r="AA38" s="7"/>
      <c r="AB38" s="109">
        <f>U_cp!BI6</f>
        <v>0.11949410764162141</v>
      </c>
      <c r="AC38" s="176">
        <v>4</v>
      </c>
      <c r="AD38" s="157">
        <v>5.229439728511452</v>
      </c>
      <c r="AE38" s="172">
        <f>AC37-AC39</f>
        <v>-11</v>
      </c>
      <c r="AF38" s="173">
        <f>AD37-AD39</f>
        <v>-8.113631213843679</v>
      </c>
      <c r="AG38" s="188">
        <f aca="true" t="shared" si="18" ref="AG38:AG55">(AB38*0.5/$AB$57)^2*(AE38*$AB$58+AF38*$AB$59)^2</f>
        <v>1.2383991076816002E-05</v>
      </c>
      <c r="AH38" s="196"/>
      <c r="AI38" s="188">
        <f aca="true" t="shared" si="19" ref="AI38:AI55">(AB38*0.5/$AB$57)^2*(AE38*$AB$59-AF38*$AB$58)^2</f>
        <v>1.3668064088233842E-05</v>
      </c>
    </row>
    <row r="39" spans="8:35" ht="15.75">
      <c r="H39" s="153">
        <v>20</v>
      </c>
      <c r="I39" s="109">
        <v>0.336973644540271</v>
      </c>
      <c r="J39" s="109">
        <v>0.1882496211025419</v>
      </c>
      <c r="K39" s="109">
        <v>0.38103680956432057</v>
      </c>
      <c r="L39" s="109">
        <v>0.061645005613165424</v>
      </c>
      <c r="Z39" s="11" t="s">
        <v>179</v>
      </c>
      <c r="AA39" s="7"/>
      <c r="AB39" s="109">
        <f>U_cp!BI7</f>
        <v>0.11378934383833171</v>
      </c>
      <c r="AC39" s="176">
        <v>11</v>
      </c>
      <c r="AD39" s="157">
        <v>8.113631213843679</v>
      </c>
      <c r="AE39" s="172">
        <f aca="true" t="shared" si="20" ref="AE39:AF46">AC38-AC40</f>
        <v>-14</v>
      </c>
      <c r="AF39" s="173">
        <f t="shared" si="20"/>
        <v>-4.532186576667143</v>
      </c>
      <c r="AG39" s="188">
        <f t="shared" si="18"/>
        <v>2.137027703205058E-05</v>
      </c>
      <c r="AH39" s="196"/>
      <c r="AI39" s="188">
        <f t="shared" si="19"/>
        <v>6.0103126019621135E-06</v>
      </c>
    </row>
    <row r="40" spans="8:35" ht="15.75">
      <c r="H40" s="153">
        <v>25</v>
      </c>
      <c r="I40" s="109">
        <v>0.3861698578200569</v>
      </c>
      <c r="J40" s="109">
        <v>0.24470813281468</v>
      </c>
      <c r="K40" s="109">
        <v>0.4534068749851058</v>
      </c>
      <c r="L40" s="109">
        <v>0.058578452272577755</v>
      </c>
      <c r="Z40" s="11" t="s">
        <v>180</v>
      </c>
      <c r="AA40" s="7"/>
      <c r="AB40" s="109">
        <f>U_cp!BI8</f>
        <v>0.11134250734578544</v>
      </c>
      <c r="AC40" s="176">
        <v>18</v>
      </c>
      <c r="AD40" s="157">
        <v>9.761626305178595</v>
      </c>
      <c r="AE40" s="172">
        <f t="shared" si="20"/>
        <v>-21</v>
      </c>
      <c r="AF40" s="173">
        <f t="shared" si="20"/>
        <v>-3.361454766628821</v>
      </c>
      <c r="AG40" s="188">
        <f t="shared" si="18"/>
        <v>4.889848542894777E-05</v>
      </c>
      <c r="AH40" s="196"/>
      <c r="AI40" s="188">
        <f t="shared" si="19"/>
        <v>5.8595713952094165E-06</v>
      </c>
    </row>
    <row r="41" spans="26:35" ht="15.75">
      <c r="Z41" s="11" t="s">
        <v>181</v>
      </c>
      <c r="AA41" s="7"/>
      <c r="AB41" s="109">
        <f>U_cp!BI9</f>
        <v>0.10943619880540909</v>
      </c>
      <c r="AC41" s="176">
        <v>32</v>
      </c>
      <c r="AD41" s="157">
        <v>11.4750859804725</v>
      </c>
      <c r="AE41" s="172">
        <f t="shared" si="20"/>
        <v>-30</v>
      </c>
      <c r="AF41" s="173">
        <f t="shared" si="20"/>
        <v>-2.2418269736154635</v>
      </c>
      <c r="AG41" s="188">
        <f t="shared" si="18"/>
        <v>9.941374828453551E-05</v>
      </c>
      <c r="AH41" s="196"/>
      <c r="AI41" s="188">
        <f t="shared" si="19"/>
        <v>6.434334748917963E-06</v>
      </c>
    </row>
    <row r="42" spans="8:35" ht="15.75">
      <c r="H42" s="77" t="s">
        <v>175</v>
      </c>
      <c r="J42" s="6">
        <v>14</v>
      </c>
      <c r="Z42" s="11" t="s">
        <v>183</v>
      </c>
      <c r="AA42" s="7"/>
      <c r="AB42" s="109">
        <f>U_cp!BI10</f>
        <v>0.10870901895980796</v>
      </c>
      <c r="AC42" s="176">
        <v>48</v>
      </c>
      <c r="AD42" s="157">
        <v>12.003453278794058</v>
      </c>
      <c r="AE42" s="172">
        <f t="shared" si="20"/>
        <v>-64</v>
      </c>
      <c r="AF42" s="173">
        <f t="shared" si="20"/>
        <v>2.3483478487369283</v>
      </c>
      <c r="AG42" s="188">
        <f t="shared" si="18"/>
        <v>0.0004644037218442505</v>
      </c>
      <c r="AH42" s="196"/>
      <c r="AI42" s="188">
        <f t="shared" si="19"/>
        <v>8.938748208208563E-06</v>
      </c>
    </row>
    <row r="43" spans="26:35" ht="15.75">
      <c r="Z43" s="11" t="s">
        <v>184</v>
      </c>
      <c r="AA43" s="7"/>
      <c r="AB43" s="109">
        <f>U_cp!BI11</f>
        <v>0.10835320879512723</v>
      </c>
      <c r="AC43" s="176">
        <v>96</v>
      </c>
      <c r="AD43" s="157">
        <v>9.126738131735571</v>
      </c>
      <c r="AE43" s="172">
        <f t="shared" si="20"/>
        <v>-64</v>
      </c>
      <c r="AF43" s="173">
        <f t="shared" si="20"/>
        <v>4.6756398534380175</v>
      </c>
      <c r="AG43" s="188">
        <f t="shared" si="18"/>
        <v>0.0004672658937300021</v>
      </c>
      <c r="AH43" s="196"/>
      <c r="AI43" s="188">
        <f t="shared" si="19"/>
        <v>4.857308929997997E-06</v>
      </c>
    </row>
    <row r="44" spans="8:35" ht="16.5" thickBot="1">
      <c r="H44" s="154" t="s">
        <v>6</v>
      </c>
      <c r="I44" s="155" t="s">
        <v>116</v>
      </c>
      <c r="J44" s="155" t="s">
        <v>117</v>
      </c>
      <c r="K44" s="155" t="s">
        <v>173</v>
      </c>
      <c r="L44" s="155" t="s">
        <v>174</v>
      </c>
      <c r="Z44" s="11" t="s">
        <v>185</v>
      </c>
      <c r="AA44" s="7"/>
      <c r="AB44" s="109">
        <f>U_cp!BI12</f>
        <v>0.10870901895980796</v>
      </c>
      <c r="AC44" s="176">
        <v>112</v>
      </c>
      <c r="AD44" s="157">
        <v>7.327813425356041</v>
      </c>
      <c r="AE44" s="172">
        <f t="shared" si="20"/>
        <v>-32</v>
      </c>
      <c r="AF44" s="173">
        <f t="shared" si="20"/>
        <v>3.880502170790571</v>
      </c>
      <c r="AG44" s="188">
        <f t="shared" si="18"/>
        <v>0.00011956685951172369</v>
      </c>
      <c r="AH44" s="196"/>
      <c r="AI44" s="188">
        <f t="shared" si="19"/>
        <v>3.474775905229336E-07</v>
      </c>
    </row>
    <row r="45" spans="8:35" ht="16.5" thickTop="1">
      <c r="H45" s="153">
        <v>-15</v>
      </c>
      <c r="I45" s="109">
        <v>-0.42685182352098955</v>
      </c>
      <c r="J45" s="109">
        <v>0.17188402735931058</v>
      </c>
      <c r="K45" s="109">
        <v>-0.4567940601670197</v>
      </c>
      <c r="L45" s="109">
        <v>0.05554983978896268</v>
      </c>
      <c r="Z45" s="11" t="s">
        <v>186</v>
      </c>
      <c r="AA45" s="7"/>
      <c r="AB45" s="109">
        <f>U_cp!BI13</f>
        <v>0.10917939511523864</v>
      </c>
      <c r="AC45" s="176">
        <v>128</v>
      </c>
      <c r="AD45" s="157">
        <v>5.246235960945</v>
      </c>
      <c r="AE45" s="172">
        <f t="shared" si="20"/>
        <v>-32</v>
      </c>
      <c r="AF45" s="173">
        <f t="shared" si="20"/>
        <v>4.432378882412346</v>
      </c>
      <c r="AG45" s="188">
        <f t="shared" si="18"/>
        <v>0.00012132302893648952</v>
      </c>
      <c r="AH45" s="196"/>
      <c r="AI45" s="188">
        <f t="shared" si="19"/>
        <v>1.6531631855969535E-07</v>
      </c>
    </row>
    <row r="46" spans="8:35" ht="16.5" thickBot="1">
      <c r="H46" s="153">
        <v>-10</v>
      </c>
      <c r="I46" s="109">
        <v>-0.6463919968349516</v>
      </c>
      <c r="J46" s="109">
        <v>0.03727168925258595</v>
      </c>
      <c r="K46" s="109">
        <v>-0.6430440108853828</v>
      </c>
      <c r="L46" s="109">
        <v>-0.07553934376506913</v>
      </c>
      <c r="Z46" s="12" t="s">
        <v>187</v>
      </c>
      <c r="AA46" s="9"/>
      <c r="AB46" s="109">
        <f>U_cp!BI14</f>
        <v>0.10943619880540909</v>
      </c>
      <c r="AC46" s="177">
        <v>144</v>
      </c>
      <c r="AD46" s="178">
        <v>2.8954345429436956</v>
      </c>
      <c r="AE46" s="170">
        <f t="shared" si="20"/>
        <v>-32</v>
      </c>
      <c r="AF46" s="174">
        <f t="shared" si="20"/>
        <v>5.498235960945838</v>
      </c>
      <c r="AG46" s="189">
        <f t="shared" si="18"/>
        <v>0.0001232961027094956</v>
      </c>
      <c r="AH46" s="206"/>
      <c r="AI46" s="189">
        <f t="shared" si="19"/>
        <v>2.359503579793307E-09</v>
      </c>
    </row>
    <row r="47" spans="2:35" ht="16.5" thickTop="1">
      <c r="B47" s="77" t="s">
        <v>146</v>
      </c>
      <c r="H47" s="153">
        <v>-5</v>
      </c>
      <c r="I47" s="109">
        <v>-0.37347916577607543</v>
      </c>
      <c r="J47" s="109">
        <v>0.014281768651695441</v>
      </c>
      <c r="K47" s="109">
        <v>-0.37330270294844314</v>
      </c>
      <c r="L47" s="109">
        <v>-0.018323431883797706</v>
      </c>
      <c r="Z47" s="32" t="s">
        <v>188</v>
      </c>
      <c r="AA47" s="33"/>
      <c r="AB47" s="109">
        <f>U_cp!BI15</f>
        <v>0.10876286571789427</v>
      </c>
      <c r="AC47" s="175">
        <v>160</v>
      </c>
      <c r="AD47" s="179">
        <v>-0.252000000000837</v>
      </c>
      <c r="AE47" s="172">
        <f>AC46-AC48</f>
        <v>16</v>
      </c>
      <c r="AF47" s="173">
        <f>AD46-AD48</f>
        <v>8.141670503888696</v>
      </c>
      <c r="AG47" s="188">
        <f t="shared" si="18"/>
        <v>2.3765648483352822E-05</v>
      </c>
      <c r="AH47" s="196"/>
      <c r="AI47" s="188">
        <f t="shared" si="19"/>
        <v>1.3465278010221813E-05</v>
      </c>
    </row>
    <row r="48" spans="2:35" ht="15.75">
      <c r="B48" s="116"/>
      <c r="C48" s="77" t="s">
        <v>149</v>
      </c>
      <c r="H48" s="153">
        <v>0</v>
      </c>
      <c r="I48" s="109">
        <v>-0.060324799309026414</v>
      </c>
      <c r="J48" s="109">
        <v>0.006728539640554324</v>
      </c>
      <c r="K48" s="109">
        <v>-0.060324799309026414</v>
      </c>
      <c r="L48" s="109">
        <v>0.006728539640554324</v>
      </c>
      <c r="Z48" s="11" t="s">
        <v>189</v>
      </c>
      <c r="AA48" s="8"/>
      <c r="AB48" s="109">
        <f>U_cp!BI16</f>
        <v>0.10810731436752041</v>
      </c>
      <c r="AC48" s="176">
        <v>128</v>
      </c>
      <c r="AD48" s="157">
        <v>-5.246235960945</v>
      </c>
      <c r="AE48" s="172">
        <f>AC47-AC49</f>
        <v>48</v>
      </c>
      <c r="AF48" s="173">
        <f>AD47-AD49</f>
        <v>7.075813425355203</v>
      </c>
      <c r="AG48" s="188">
        <f t="shared" si="18"/>
        <v>0.00024194680022450668</v>
      </c>
      <c r="AH48" s="196"/>
      <c r="AI48" s="188">
        <f t="shared" si="19"/>
        <v>2.6729305528169707E-05</v>
      </c>
    </row>
    <row r="49" spans="2:35" ht="15.75">
      <c r="B49" s="117"/>
      <c r="C49" s="77" t="s">
        <v>150</v>
      </c>
      <c r="H49" s="153">
        <v>5</v>
      </c>
      <c r="I49" s="109">
        <v>0.1571917991727972</v>
      </c>
      <c r="J49" s="109">
        <v>0.01919491207723477</v>
      </c>
      <c r="K49" s="109">
        <v>0.15826658373851038</v>
      </c>
      <c r="L49" s="109">
        <v>0.005421701630932635</v>
      </c>
      <c r="Z49" s="11" t="s">
        <v>190</v>
      </c>
      <c r="AA49" s="7"/>
      <c r="AB49" s="109">
        <f>U_cp!BI17</f>
        <v>0.10731751412850832</v>
      </c>
      <c r="AC49" s="176">
        <v>112</v>
      </c>
      <c r="AD49" s="180">
        <v>-7.32781342535604</v>
      </c>
      <c r="AE49" s="172">
        <f aca="true" t="shared" si="21" ref="AE49:AF55">AC48-AC50</f>
        <v>32</v>
      </c>
      <c r="AF49" s="173">
        <f t="shared" si="21"/>
        <v>3.880502170790569</v>
      </c>
      <c r="AG49" s="188">
        <f t="shared" si="18"/>
        <v>0.00010697201058652319</v>
      </c>
      <c r="AH49" s="196"/>
      <c r="AI49" s="188">
        <f t="shared" si="19"/>
        <v>9.892102245038773E-06</v>
      </c>
    </row>
    <row r="50" spans="2:35" ht="15.75">
      <c r="B50" s="76"/>
      <c r="C50" s="77" t="s">
        <v>139</v>
      </c>
      <c r="H50" s="153">
        <v>10</v>
      </c>
      <c r="I50" s="109">
        <v>0.4756643517399327</v>
      </c>
      <c r="J50" s="109">
        <v>0.055789250988944716</v>
      </c>
      <c r="K50" s="109">
        <v>0.47812564319264494</v>
      </c>
      <c r="L50" s="109">
        <v>-0.02765656095210432</v>
      </c>
      <c r="Z50" s="11" t="s">
        <v>191</v>
      </c>
      <c r="AA50" s="7"/>
      <c r="AB50" s="109">
        <f>U_cp!BI18</f>
        <v>0.10633049683201642</v>
      </c>
      <c r="AC50" s="176">
        <v>96</v>
      </c>
      <c r="AD50" s="180">
        <v>-9.12673813173557</v>
      </c>
      <c r="AE50" s="172">
        <f t="shared" si="21"/>
        <v>64</v>
      </c>
      <c r="AF50" s="173">
        <f t="shared" si="21"/>
        <v>4.675639853438059</v>
      </c>
      <c r="AG50" s="188">
        <f t="shared" si="18"/>
        <v>0.00042738259142618604</v>
      </c>
      <c r="AH50" s="196"/>
      <c r="AI50" s="188">
        <f t="shared" si="19"/>
        <v>2.727817166149286E-05</v>
      </c>
    </row>
    <row r="51" spans="2:35" ht="15.75">
      <c r="B51" s="78"/>
      <c r="C51" s="77" t="s">
        <v>140</v>
      </c>
      <c r="H51" s="153">
        <v>15</v>
      </c>
      <c r="I51" s="109">
        <v>0.7486410652015214</v>
      </c>
      <c r="J51" s="109">
        <v>0.12215626339657926</v>
      </c>
      <c r="K51" s="109">
        <v>0.7547481069443024</v>
      </c>
      <c r="L51" s="109">
        <v>-0.07576867596226584</v>
      </c>
      <c r="Z51" s="11" t="s">
        <v>192</v>
      </c>
      <c r="AA51" s="7"/>
      <c r="AB51" s="109">
        <f>U_cp!BI19</f>
        <v>0.10272238058574255</v>
      </c>
      <c r="AC51" s="176">
        <v>48</v>
      </c>
      <c r="AD51" s="180">
        <v>-12.0034532787941</v>
      </c>
      <c r="AE51" s="172">
        <f t="shared" si="21"/>
        <v>64</v>
      </c>
      <c r="AF51" s="173">
        <f t="shared" si="21"/>
        <v>2.34834784873693</v>
      </c>
      <c r="AG51" s="188">
        <f t="shared" si="18"/>
        <v>0.00040406857022350545</v>
      </c>
      <c r="AH51" s="196"/>
      <c r="AI51" s="188">
        <f t="shared" si="19"/>
        <v>1.8575199122513814E-05</v>
      </c>
    </row>
    <row r="52" spans="2:35" ht="15.75">
      <c r="B52" s="79"/>
      <c r="C52" s="77" t="s">
        <v>141</v>
      </c>
      <c r="H52" s="153">
        <v>20</v>
      </c>
      <c r="I52" s="109">
        <v>0.34223643590482766</v>
      </c>
      <c r="J52" s="109">
        <v>0.19007423609889648</v>
      </c>
      <c r="K52" s="109">
        <v>0.38660627085689764</v>
      </c>
      <c r="L52" s="109">
        <v>0.061559602204216336</v>
      </c>
      <c r="Z52" s="11" t="s">
        <v>193</v>
      </c>
      <c r="AA52" s="7"/>
      <c r="AB52" s="109">
        <f>U_cp!BI20</f>
        <v>0.10129557224178462</v>
      </c>
      <c r="AC52" s="176">
        <v>32</v>
      </c>
      <c r="AD52" s="180">
        <v>-11.4750859804725</v>
      </c>
      <c r="AE52" s="172">
        <f t="shared" si="21"/>
        <v>30</v>
      </c>
      <c r="AF52" s="173">
        <f t="shared" si="21"/>
        <v>-2.2418269736155096</v>
      </c>
      <c r="AG52" s="188">
        <f t="shared" si="18"/>
        <v>8.97835140457332E-05</v>
      </c>
      <c r="AH52" s="196"/>
      <c r="AI52" s="188">
        <f t="shared" si="19"/>
        <v>9.028358777276202E-07</v>
      </c>
    </row>
    <row r="53" spans="2:35" ht="15.75">
      <c r="B53" s="95"/>
      <c r="C53" s="96" t="s">
        <v>142</v>
      </c>
      <c r="H53" s="153">
        <v>25</v>
      </c>
      <c r="I53" s="109">
        <v>0.38770512613657554</v>
      </c>
      <c r="J53" s="109">
        <v>0.24454584169013036</v>
      </c>
      <c r="K53" s="109">
        <v>0.4547297134226042</v>
      </c>
      <c r="L53" s="109">
        <v>0.057782534135398786</v>
      </c>
      <c r="Z53" s="11" t="s">
        <v>194</v>
      </c>
      <c r="AA53" s="7"/>
      <c r="AB53" s="109">
        <f>U_cp!BI21</f>
        <v>0.0989419485969881</v>
      </c>
      <c r="AC53" s="176">
        <v>18</v>
      </c>
      <c r="AD53" s="180">
        <v>-9.76162630517859</v>
      </c>
      <c r="AE53" s="172">
        <f t="shared" si="21"/>
        <v>21</v>
      </c>
      <c r="AF53" s="173">
        <f t="shared" si="21"/>
        <v>-3.3614547666288193</v>
      </c>
      <c r="AG53" s="188">
        <f t="shared" si="18"/>
        <v>4.32293187772692E-05</v>
      </c>
      <c r="AH53" s="196"/>
      <c r="AI53" s="188">
        <f t="shared" si="19"/>
        <v>1.0807394538236969E-08</v>
      </c>
    </row>
    <row r="54" spans="2:35" ht="15.75">
      <c r="B54" s="128"/>
      <c r="C54" s="77" t="s">
        <v>148</v>
      </c>
      <c r="Z54" s="11" t="s">
        <v>195</v>
      </c>
      <c r="AA54" s="7"/>
      <c r="AB54" s="109">
        <f>U_cp!BI22</f>
        <v>0.09844961242195308</v>
      </c>
      <c r="AC54" s="176">
        <v>11</v>
      </c>
      <c r="AD54" s="180">
        <v>-8.11363121384368</v>
      </c>
      <c r="AE54" s="172">
        <f t="shared" si="21"/>
        <v>14</v>
      </c>
      <c r="AF54" s="173">
        <f t="shared" si="21"/>
        <v>-4.53218657666714</v>
      </c>
      <c r="AG54" s="188">
        <f t="shared" si="18"/>
        <v>2.010501204761606E-05</v>
      </c>
      <c r="AH54" s="196"/>
      <c r="AI54" s="188">
        <f t="shared" si="19"/>
        <v>3.9091806901470184E-07</v>
      </c>
    </row>
    <row r="55" spans="8:35" ht="15.75">
      <c r="H55" s="77" t="s">
        <v>175</v>
      </c>
      <c r="J55" s="6">
        <v>17</v>
      </c>
      <c r="Z55" s="11" t="s">
        <v>196</v>
      </c>
      <c r="AA55" s="7"/>
      <c r="AB55" s="109">
        <f>U_cp!BI23</f>
        <v>0.09815886136797744</v>
      </c>
      <c r="AC55" s="176">
        <v>4</v>
      </c>
      <c r="AD55" s="180">
        <v>-5.22943972851145</v>
      </c>
      <c r="AE55" s="172">
        <f t="shared" si="21"/>
        <v>11</v>
      </c>
      <c r="AF55" s="173">
        <f t="shared" si="21"/>
        <v>-8.11363121384368</v>
      </c>
      <c r="AG55" s="188">
        <f t="shared" si="18"/>
        <v>1.4100996626589058E-05</v>
      </c>
      <c r="AH55" s="196"/>
      <c r="AI55" s="188">
        <f t="shared" si="19"/>
        <v>3.4785646461956717E-06</v>
      </c>
    </row>
    <row r="56" spans="26:35" ht="16.5" thickBot="1">
      <c r="Z56" s="12" t="s">
        <v>177</v>
      </c>
      <c r="AA56" s="9"/>
      <c r="AB56" s="109">
        <f>U_cp!BI24</f>
        <v>0.10413933128175026</v>
      </c>
      <c r="AC56" s="177">
        <v>0</v>
      </c>
      <c r="AD56" s="178">
        <v>0</v>
      </c>
      <c r="AE56" s="24"/>
      <c r="AF56" s="37"/>
      <c r="AG56" s="60"/>
      <c r="AH56" s="199"/>
      <c r="AI56" s="61"/>
    </row>
    <row r="57" spans="8:35" ht="17.25" thickBot="1" thickTop="1">
      <c r="H57" s="154" t="s">
        <v>6</v>
      </c>
      <c r="I57" s="155" t="s">
        <v>116</v>
      </c>
      <c r="J57" s="155" t="s">
        <v>117</v>
      </c>
      <c r="K57" s="155" t="s">
        <v>173</v>
      </c>
      <c r="L57" s="155" t="s">
        <v>174</v>
      </c>
      <c r="Z57" s="166" t="s">
        <v>21</v>
      </c>
      <c r="AA57" s="167" t="s">
        <v>0</v>
      </c>
      <c r="AB57" s="190">
        <v>160</v>
      </c>
      <c r="AC57" s="168"/>
      <c r="AD57" s="168"/>
      <c r="AE57" s="58"/>
      <c r="AF57" s="41" t="s">
        <v>20</v>
      </c>
      <c r="AG57" s="192">
        <f>SUM(AG37:AG55)</f>
        <v>0.0028496259046183483</v>
      </c>
      <c r="AH57" s="200" t="s">
        <v>20</v>
      </c>
      <c r="AI57" s="192">
        <f>SUM(AI37:AI55)</f>
        <v>0.00015824244607441374</v>
      </c>
    </row>
    <row r="58" spans="8:35" ht="13.5" thickTop="1">
      <c r="H58" s="153">
        <v>-15</v>
      </c>
      <c r="I58" s="109">
        <v>-0.42279114359482994</v>
      </c>
      <c r="J58" s="109">
        <v>0.17152121951262272</v>
      </c>
      <c r="K58" s="109">
        <v>-0.45277784297361306</v>
      </c>
      <c r="L58" s="109">
        <v>0.056250375620822156</v>
      </c>
      <c r="Z58" s="165" t="s">
        <v>202</v>
      </c>
      <c r="AA58" s="161"/>
      <c r="AB58" s="191">
        <f>COS($AB36*PI()/180)</f>
        <v>0.984807753012208</v>
      </c>
      <c r="AC58" s="2"/>
      <c r="AD58" s="2"/>
      <c r="AE58" s="28"/>
      <c r="AF58" s="162"/>
      <c r="AG58" s="159"/>
      <c r="AH58" s="201"/>
      <c r="AI58" s="159"/>
    </row>
    <row r="59" spans="8:35" ht="12.75">
      <c r="H59" s="153">
        <v>-10</v>
      </c>
      <c r="I59" s="109">
        <v>-0.6264719766754892</v>
      </c>
      <c r="J59" s="109">
        <v>0.03650927489391796</v>
      </c>
      <c r="K59" s="109">
        <v>-0.6232942287281747</v>
      </c>
      <c r="L59" s="109">
        <v>-0.07283110013671401</v>
      </c>
      <c r="Z59" s="165" t="s">
        <v>203</v>
      </c>
      <c r="AA59" s="161"/>
      <c r="AB59" s="191">
        <f>SIN($AB36*PI()/180)</f>
        <v>-0.17364817766693033</v>
      </c>
      <c r="AC59" s="2"/>
      <c r="AD59" s="2"/>
      <c r="AE59" s="2"/>
      <c r="AF59" s="162" t="s">
        <v>197</v>
      </c>
      <c r="AG59" s="195">
        <f>0.5*PI()/180</f>
        <v>0.008726646259971648</v>
      </c>
      <c r="AH59" s="201" t="s">
        <v>197</v>
      </c>
      <c r="AI59" s="195">
        <f>0.5*PI()/180</f>
        <v>0.008726646259971648</v>
      </c>
    </row>
    <row r="60" spans="8:35" ht="14.25">
      <c r="H60" s="153">
        <v>-5</v>
      </c>
      <c r="I60" s="109">
        <v>-0.344935823281731</v>
      </c>
      <c r="J60" s="109">
        <v>0.01592836912167183</v>
      </c>
      <c r="K60" s="109">
        <v>-0.3450114871767299</v>
      </c>
      <c r="L60" s="109">
        <v>-0.014195381010136478</v>
      </c>
      <c r="Z60" s="160"/>
      <c r="AA60" s="169"/>
      <c r="AB60" s="2"/>
      <c r="AC60" s="160" t="s">
        <v>22</v>
      </c>
      <c r="AD60" s="160" t="s">
        <v>23</v>
      </c>
      <c r="AE60" s="2"/>
      <c r="AF60" s="163" t="s">
        <v>199</v>
      </c>
      <c r="AG60" s="193">
        <f>-AC61*AB59-AD61*AB58</f>
        <v>-0.03772726680140294</v>
      </c>
      <c r="AH60" s="202" t="s">
        <v>199</v>
      </c>
      <c r="AI60" s="197">
        <f>AC61*AB58-AD61*AB59</f>
        <v>-0.6359745700212351</v>
      </c>
    </row>
    <row r="61" spans="8:35" ht="14.25">
      <c r="H61" s="153">
        <v>0</v>
      </c>
      <c r="I61" s="109">
        <v>-0.06559196972025479</v>
      </c>
      <c r="J61" s="109">
        <v>0.007306348652566156</v>
      </c>
      <c r="K61" s="109">
        <v>-0.06559196972025479</v>
      </c>
      <c r="L61" s="109">
        <v>0.007306348652566156</v>
      </c>
      <c r="Z61" s="160"/>
      <c r="AA61" s="169"/>
      <c r="AB61" s="2"/>
      <c r="AC61" s="171">
        <f>$Q7</f>
        <v>-0.6328639584039355</v>
      </c>
      <c r="AD61" s="109">
        <f>$R7</f>
        <v>-0.07328172028071538</v>
      </c>
      <c r="AE61" s="28"/>
      <c r="AF61" s="138" t="s">
        <v>198</v>
      </c>
      <c r="AG61" s="194">
        <f>AG59^2*AG60^2</f>
        <v>1.0839404678097661E-07</v>
      </c>
      <c r="AH61" s="203" t="s">
        <v>198</v>
      </c>
      <c r="AI61" s="194">
        <f>AI59^2*AI60^2</f>
        <v>3.0801668647942636E-05</v>
      </c>
    </row>
    <row r="62" spans="8:35" ht="14.25">
      <c r="H62" s="153">
        <v>5</v>
      </c>
      <c r="I62" s="109">
        <v>0.16080895395364755</v>
      </c>
      <c r="J62" s="109">
        <v>0.019274249625649602</v>
      </c>
      <c r="K62" s="109">
        <v>0.1618768888763306</v>
      </c>
      <c r="L62" s="109">
        <v>0.005185481464464832</v>
      </c>
      <c r="Z62" s="14"/>
      <c r="AA62" s="20"/>
      <c r="AB62" s="2"/>
      <c r="AC62" s="2"/>
      <c r="AD62" s="2"/>
      <c r="AE62" s="4"/>
      <c r="AF62" s="164" t="s">
        <v>200</v>
      </c>
      <c r="AG62" s="194">
        <f>AG57+AG61</f>
        <v>0.002849734298665129</v>
      </c>
      <c r="AH62" s="204" t="s">
        <v>210</v>
      </c>
      <c r="AI62" s="194">
        <f>AI57+AI61</f>
        <v>0.00018904411472235637</v>
      </c>
    </row>
    <row r="63" spans="8:35" ht="14.25">
      <c r="H63" s="153">
        <v>10</v>
      </c>
      <c r="I63" s="109">
        <v>0.4758694357487535</v>
      </c>
      <c r="J63" s="109">
        <v>0.05594870744059796</v>
      </c>
      <c r="K63" s="109">
        <v>0.47835530083679734</v>
      </c>
      <c r="L63" s="109">
        <v>-0.02753513946664875</v>
      </c>
      <c r="Z63" s="14"/>
      <c r="AA63" s="8"/>
      <c r="AB63" s="36"/>
      <c r="AC63" s="2"/>
      <c r="AD63" s="2"/>
      <c r="AE63" s="4"/>
      <c r="AF63" s="164" t="s">
        <v>201</v>
      </c>
      <c r="AG63" s="187">
        <f>AG62^0.5</f>
        <v>0.05338290268114997</v>
      </c>
      <c r="AH63" s="204" t="s">
        <v>204</v>
      </c>
      <c r="AI63" s="187">
        <f>AI62^0.5</f>
        <v>0.013749331428195203</v>
      </c>
    </row>
    <row r="64" spans="8:35" ht="12.75">
      <c r="H64" s="153">
        <v>15</v>
      </c>
      <c r="I64" s="109">
        <v>0.7250755840208191</v>
      </c>
      <c r="J64" s="109">
        <v>0.11858227780556996</v>
      </c>
      <c r="K64" s="109">
        <v>0.731060584525058</v>
      </c>
      <c r="L64" s="109">
        <v>-0.07312168561083593</v>
      </c>
      <c r="Z64" s="11"/>
      <c r="AA64" s="20"/>
      <c r="AB64" s="2"/>
      <c r="AC64" s="2"/>
      <c r="AD64" s="2"/>
      <c r="AE64" s="5"/>
      <c r="AF64" s="5"/>
      <c r="AG64" s="58"/>
      <c r="AH64" s="205"/>
      <c r="AI64" s="59"/>
    </row>
    <row r="65" spans="8:12" ht="12.75">
      <c r="H65" s="153">
        <v>20</v>
      </c>
      <c r="I65" s="109">
        <v>0.3414063104656256</v>
      </c>
      <c r="J65" s="109">
        <v>0.19072592064240826</v>
      </c>
      <c r="K65" s="109">
        <v>0.3860490973483278</v>
      </c>
      <c r="L65" s="109">
        <v>0.06245590498252878</v>
      </c>
    </row>
    <row r="66" spans="8:27" ht="14.25">
      <c r="H66" s="153">
        <v>25</v>
      </c>
      <c r="I66" s="109">
        <v>0.3840506290706413</v>
      </c>
      <c r="J66" s="109">
        <v>0.24453660785708933</v>
      </c>
      <c r="K66" s="109">
        <v>0.4514137118875764</v>
      </c>
      <c r="L66" s="109">
        <v>0.05931862263815114</v>
      </c>
      <c r="AA66" s="142" t="s">
        <v>201</v>
      </c>
    </row>
    <row r="68" spans="8:35" ht="15" thickBot="1">
      <c r="H68" s="77" t="s">
        <v>175</v>
      </c>
      <c r="J68" s="6">
        <v>11</v>
      </c>
      <c r="Z68" s="18"/>
      <c r="AA68" s="19" t="s">
        <v>6</v>
      </c>
      <c r="AB68" s="111">
        <f>U_cp!BJ4</f>
        <v>-5</v>
      </c>
      <c r="AC68" s="16" t="s">
        <v>5</v>
      </c>
      <c r="AD68" s="27" t="s">
        <v>15</v>
      </c>
      <c r="AE68" s="26" t="s">
        <v>18</v>
      </c>
      <c r="AF68" s="26" t="s">
        <v>19</v>
      </c>
      <c r="AG68" s="62" t="s">
        <v>207</v>
      </c>
      <c r="AH68" s="198"/>
      <c r="AI68" s="62" t="s">
        <v>208</v>
      </c>
    </row>
    <row r="69" spans="26:35" ht="16.5" thickTop="1">
      <c r="Z69" s="10" t="s">
        <v>177</v>
      </c>
      <c r="AA69" s="7"/>
      <c r="AB69" s="109">
        <f>U_cp!BJ5</f>
        <v>0.11438234924916778</v>
      </c>
      <c r="AC69" s="175">
        <v>0</v>
      </c>
      <c r="AD69" s="157">
        <v>0</v>
      </c>
      <c r="AE69" s="172">
        <f>AC87-AC70</f>
        <v>0</v>
      </c>
      <c r="AF69" s="173">
        <f>AD87-AD70</f>
        <v>-10.458879457022903</v>
      </c>
      <c r="AG69" s="188">
        <f>(AB69*0.5/$AB$89)^2*(AE69*$AB$90+AF69*$AB$91)^2</f>
        <v>1.061647641771256E-07</v>
      </c>
      <c r="AH69" s="196"/>
      <c r="AI69" s="188">
        <f>(AB69*0.5/$AB$89)^2*(AE69*$AB$91-AF69*$AB$90)^2</f>
        <v>1.3870011934692585E-05</v>
      </c>
    </row>
    <row r="70" spans="8:35" ht="16.5" thickBot="1">
      <c r="H70" s="154" t="s">
        <v>6</v>
      </c>
      <c r="I70" s="155" t="s">
        <v>116</v>
      </c>
      <c r="J70" s="155" t="s">
        <v>117</v>
      </c>
      <c r="K70" s="155" t="s">
        <v>173</v>
      </c>
      <c r="L70" s="155" t="s">
        <v>174</v>
      </c>
      <c r="Z70" s="11" t="s">
        <v>178</v>
      </c>
      <c r="AA70" s="7"/>
      <c r="AB70" s="109">
        <f>U_cp!BJ6</f>
        <v>0.11520636561316171</v>
      </c>
      <c r="AC70" s="176">
        <v>4</v>
      </c>
      <c r="AD70" s="157">
        <v>5.229439728511452</v>
      </c>
      <c r="AE70" s="172">
        <f>AC69-AC71</f>
        <v>-11</v>
      </c>
      <c r="AF70" s="173">
        <f>AD69-AD71</f>
        <v>-8.113631213843679</v>
      </c>
      <c r="AG70" s="188">
        <f aca="true" t="shared" si="22" ref="AG70:AG87">(AB70*0.5/$AB$89)^2*(AE70*$AB$90+AF70*$AB$91)^2</f>
        <v>1.3620241107276209E-05</v>
      </c>
      <c r="AH70" s="196"/>
      <c r="AI70" s="188">
        <f aca="true" t="shared" si="23" ref="AI70:AI87">(AB70*0.5/$AB$89)^2*(AE70*$AB$91-AF70*$AB$90)^2</f>
        <v>1.0595733965096907E-05</v>
      </c>
    </row>
    <row r="71" spans="8:35" ht="16.5" thickTop="1">
      <c r="H71" s="153">
        <v>-15</v>
      </c>
      <c r="I71" s="109">
        <v>-0.4185620826510765</v>
      </c>
      <c r="J71" s="109">
        <v>0.16935952991564304</v>
      </c>
      <c r="K71" s="109">
        <v>-0.44813339734979285</v>
      </c>
      <c r="L71" s="109">
        <v>0.0552569053258217</v>
      </c>
      <c r="Z71" s="11" t="s">
        <v>179</v>
      </c>
      <c r="AA71" s="7"/>
      <c r="AB71" s="109">
        <f>U_cp!BJ7</f>
        <v>0.10992063453644893</v>
      </c>
      <c r="AC71" s="176">
        <v>11</v>
      </c>
      <c r="AD71" s="157">
        <v>8.113631213843679</v>
      </c>
      <c r="AE71" s="172">
        <f aca="true" t="shared" si="24" ref="AE71:AF78">AC70-AC72</f>
        <v>-14</v>
      </c>
      <c r="AF71" s="173">
        <f t="shared" si="24"/>
        <v>-4.532186576667143</v>
      </c>
      <c r="AG71" s="188">
        <f t="shared" si="22"/>
        <v>2.1669421460507612E-05</v>
      </c>
      <c r="AH71" s="196"/>
      <c r="AI71" s="188">
        <f t="shared" si="23"/>
        <v>3.880999726371533E-06</v>
      </c>
    </row>
    <row r="72" spans="8:35" ht="15.75">
      <c r="H72" s="153">
        <v>-10</v>
      </c>
      <c r="I72" s="109">
        <v>-0.6319825715061035</v>
      </c>
      <c r="J72" s="109">
        <v>0.0387756763723468</v>
      </c>
      <c r="K72" s="109">
        <v>-0.6291146617276636</v>
      </c>
      <c r="L72" s="109">
        <v>-0.07155603513951594</v>
      </c>
      <c r="Z72" s="11" t="s">
        <v>180</v>
      </c>
      <c r="AA72" s="7"/>
      <c r="AB72" s="109">
        <f>U_cp!BJ8</f>
        <v>0.10810801242260884</v>
      </c>
      <c r="AC72" s="176">
        <v>18</v>
      </c>
      <c r="AD72" s="157">
        <v>9.761626305178595</v>
      </c>
      <c r="AE72" s="172">
        <f t="shared" si="24"/>
        <v>-21</v>
      </c>
      <c r="AF72" s="173">
        <f t="shared" si="24"/>
        <v>-3.361454766628821</v>
      </c>
      <c r="AG72" s="188">
        <f t="shared" si="22"/>
        <v>4.856159462343496E-05</v>
      </c>
      <c r="AH72" s="196"/>
      <c r="AI72" s="188">
        <f t="shared" si="23"/>
        <v>3.061234254435209E-06</v>
      </c>
    </row>
    <row r="73" spans="8:35" ht="15.75">
      <c r="H73" s="153">
        <v>-5</v>
      </c>
      <c r="I73" s="109">
        <v>-0.3539500127136347</v>
      </c>
      <c r="J73" s="109">
        <v>0.014696493080542099</v>
      </c>
      <c r="K73" s="109">
        <v>-0.35388400982504925</v>
      </c>
      <c r="L73" s="109">
        <v>-0.016208207766221817</v>
      </c>
      <c r="Z73" s="11" t="s">
        <v>181</v>
      </c>
      <c r="AA73" s="7"/>
      <c r="AB73" s="109">
        <f>U_cp!BJ9</f>
        <v>0.10708351819432692</v>
      </c>
      <c r="AC73" s="176">
        <v>32</v>
      </c>
      <c r="AD73" s="157">
        <v>11.4750859804725</v>
      </c>
      <c r="AE73" s="172">
        <f t="shared" si="24"/>
        <v>-30</v>
      </c>
      <c r="AF73" s="173">
        <f t="shared" si="24"/>
        <v>-2.2418269736154635</v>
      </c>
      <c r="AG73" s="188">
        <f t="shared" si="22"/>
        <v>9.871404522925851E-05</v>
      </c>
      <c r="AH73" s="196"/>
      <c r="AI73" s="188">
        <f t="shared" si="23"/>
        <v>2.6318726544279637E-06</v>
      </c>
    </row>
    <row r="74" spans="8:35" ht="15.75">
      <c r="H74" s="153">
        <v>0</v>
      </c>
      <c r="I74" s="109">
        <v>-0.05901806885477995</v>
      </c>
      <c r="J74" s="109">
        <v>0.006582788842182393</v>
      </c>
      <c r="K74" s="109">
        <v>-0.05901806885477995</v>
      </c>
      <c r="L74" s="109">
        <v>0.006582788842182393</v>
      </c>
      <c r="Z74" s="11" t="s">
        <v>183</v>
      </c>
      <c r="AA74" s="7"/>
      <c r="AB74" s="109">
        <f>U_cp!BJ10</f>
        <v>0.1069830318667753</v>
      </c>
      <c r="AC74" s="176">
        <v>48</v>
      </c>
      <c r="AD74" s="157">
        <v>12.003453278794058</v>
      </c>
      <c r="AE74" s="172">
        <f t="shared" si="24"/>
        <v>-64</v>
      </c>
      <c r="AF74" s="173">
        <f t="shared" si="24"/>
        <v>2.3483478487369283</v>
      </c>
      <c r="AG74" s="188">
        <f t="shared" si="22"/>
        <v>0.00045725886959966603</v>
      </c>
      <c r="AH74" s="196"/>
      <c r="AI74" s="188">
        <f t="shared" si="23"/>
        <v>1.1722834424932934E-06</v>
      </c>
    </row>
    <row r="75" spans="8:35" ht="15.75">
      <c r="H75" s="153">
        <v>5</v>
      </c>
      <c r="I75" s="109">
        <v>0.15368449889723926</v>
      </c>
      <c r="J75" s="109">
        <v>0.019948157973400465</v>
      </c>
      <c r="K75" s="109">
        <v>0.1548382795049358</v>
      </c>
      <c r="L75" s="109">
        <v>0.0064777625596075805</v>
      </c>
      <c r="Z75" s="11" t="s">
        <v>184</v>
      </c>
      <c r="AA75" s="7"/>
      <c r="AB75" s="109">
        <f>U_cp!BJ11</f>
        <v>0.10765740510508225</v>
      </c>
      <c r="AC75" s="176">
        <v>96</v>
      </c>
      <c r="AD75" s="157">
        <v>9.126738131735571</v>
      </c>
      <c r="AE75" s="172">
        <f t="shared" si="24"/>
        <v>-64</v>
      </c>
      <c r="AF75" s="173">
        <f t="shared" si="24"/>
        <v>4.6756398534380175</v>
      </c>
      <c r="AG75" s="188">
        <f t="shared" si="22"/>
        <v>0.00046598325074055137</v>
      </c>
      <c r="AH75" s="196"/>
      <c r="AI75" s="188">
        <f t="shared" si="23"/>
        <v>9.582453254113036E-08</v>
      </c>
    </row>
    <row r="76" spans="8:35" ht="15.75">
      <c r="H76" s="153">
        <v>10</v>
      </c>
      <c r="I76" s="109">
        <v>0.47624579802767536</v>
      </c>
      <c r="J76" s="109">
        <v>0.05617043719803545</v>
      </c>
      <c r="K76" s="109">
        <v>0.4787644482953345</v>
      </c>
      <c r="L76" s="109">
        <v>-0.027382132906328155</v>
      </c>
      <c r="Z76" s="11" t="s">
        <v>185</v>
      </c>
      <c r="AA76" s="7"/>
      <c r="AB76" s="109">
        <f>U_cp!BJ12</f>
        <v>0.10800265373183694</v>
      </c>
      <c r="AC76" s="176">
        <v>112</v>
      </c>
      <c r="AD76" s="157">
        <v>7.327813425356041</v>
      </c>
      <c r="AE76" s="172">
        <f t="shared" si="24"/>
        <v>-32</v>
      </c>
      <c r="AF76" s="173">
        <f t="shared" si="24"/>
        <v>3.880502170790571</v>
      </c>
      <c r="AG76" s="188">
        <f t="shared" si="22"/>
        <v>0.00011822898178564702</v>
      </c>
      <c r="AH76" s="196"/>
      <c r="AI76" s="188">
        <f t="shared" si="23"/>
        <v>1.3206879240706948E-07</v>
      </c>
    </row>
    <row r="77" spans="8:35" ht="15.75">
      <c r="H77" s="153">
        <v>15</v>
      </c>
      <c r="I77" s="109">
        <v>0.7493109843857769</v>
      </c>
      <c r="J77" s="109">
        <v>0.10807641845003478</v>
      </c>
      <c r="K77" s="109">
        <v>0.7517510671616452</v>
      </c>
      <c r="L77" s="109">
        <v>-0.08954214966984367</v>
      </c>
      <c r="Z77" s="11" t="s">
        <v>186</v>
      </c>
      <c r="AA77" s="7"/>
      <c r="AB77" s="109">
        <f>U_cp!BJ13</f>
        <v>0.10845945209382615</v>
      </c>
      <c r="AC77" s="176">
        <v>128</v>
      </c>
      <c r="AD77" s="157">
        <v>5.246235960945</v>
      </c>
      <c r="AE77" s="172">
        <f t="shared" si="24"/>
        <v>-32</v>
      </c>
      <c r="AF77" s="173">
        <f t="shared" si="24"/>
        <v>4.432378882412346</v>
      </c>
      <c r="AG77" s="188">
        <f t="shared" si="22"/>
        <v>0.00011958748894326565</v>
      </c>
      <c r="AH77" s="196"/>
      <c r="AI77" s="188">
        <f t="shared" si="23"/>
        <v>3.039192790662036E-07</v>
      </c>
    </row>
    <row r="78" spans="8:35" ht="16.5" thickBot="1">
      <c r="H78" s="153">
        <v>20</v>
      </c>
      <c r="I78" s="109">
        <v>0.336973644540271</v>
      </c>
      <c r="J78" s="109">
        <v>0.1882496211025419</v>
      </c>
      <c r="K78" s="109">
        <v>0.38103680956432057</v>
      </c>
      <c r="L78" s="109">
        <v>0.061645005613165424</v>
      </c>
      <c r="Z78" s="12" t="s">
        <v>187</v>
      </c>
      <c r="AA78" s="9"/>
      <c r="AB78" s="109">
        <f>U_cp!BJ14</f>
        <v>0.10907003279604079</v>
      </c>
      <c r="AC78" s="177">
        <v>144</v>
      </c>
      <c r="AD78" s="178">
        <v>2.8954345429436956</v>
      </c>
      <c r="AE78" s="170">
        <f t="shared" si="24"/>
        <v>-32</v>
      </c>
      <c r="AF78" s="174">
        <f t="shared" si="24"/>
        <v>5.498235960945838</v>
      </c>
      <c r="AG78" s="188">
        <f t="shared" si="22"/>
        <v>0.00012163513927602537</v>
      </c>
      <c r="AH78" s="206"/>
      <c r="AI78" s="188">
        <f t="shared" si="23"/>
        <v>8.39606912564743E-07</v>
      </c>
    </row>
    <row r="79" spans="8:35" ht="16.5" thickTop="1">
      <c r="H79" s="153">
        <v>25</v>
      </c>
      <c r="I79" s="109">
        <v>0.3861698578200569</v>
      </c>
      <c r="J79" s="109">
        <v>0.24470813281468</v>
      </c>
      <c r="K79" s="109">
        <v>0.4534068749851058</v>
      </c>
      <c r="L79" s="109">
        <v>0.058578452272577755</v>
      </c>
      <c r="Z79" s="32" t="s">
        <v>188</v>
      </c>
      <c r="AA79" s="33"/>
      <c r="AB79" s="109">
        <f>U_cp!BJ15</f>
        <v>0.10870901895980796</v>
      </c>
      <c r="AC79" s="175">
        <v>160</v>
      </c>
      <c r="AD79" s="179">
        <v>-0.252000000000837</v>
      </c>
      <c r="AE79" s="172">
        <f>AC78-AC80</f>
        <v>16</v>
      </c>
      <c r="AF79" s="173">
        <f>AD78-AD80</f>
        <v>8.141670503888696</v>
      </c>
      <c r="AG79" s="188">
        <f t="shared" si="22"/>
        <v>2.6767248561903847E-05</v>
      </c>
      <c r="AH79" s="196"/>
      <c r="AI79" s="188">
        <f t="shared" si="23"/>
        <v>1.042682218287259E-05</v>
      </c>
    </row>
    <row r="80" spans="26:35" ht="15.75">
      <c r="Z80" s="11" t="s">
        <v>189</v>
      </c>
      <c r="AA80" s="8"/>
      <c r="AB80" s="109">
        <f>U_cp!BJ16</f>
        <v>0.10835320879512723</v>
      </c>
      <c r="AC80" s="176">
        <v>128</v>
      </c>
      <c r="AD80" s="157">
        <v>-5.246235960945</v>
      </c>
      <c r="AE80" s="172">
        <f>AC79-AC81</f>
        <v>48</v>
      </c>
      <c r="AF80" s="173">
        <f>AD79-AD81</f>
        <v>7.075813425355203</v>
      </c>
      <c r="AG80" s="188">
        <f t="shared" si="22"/>
        <v>0.0002554344765827548</v>
      </c>
      <c r="AH80" s="196"/>
      <c r="AI80" s="188">
        <f t="shared" si="23"/>
        <v>1.4465248357188593E-05</v>
      </c>
    </row>
    <row r="81" spans="8:35" ht="15.75">
      <c r="H81" s="77" t="s">
        <v>175</v>
      </c>
      <c r="J81" s="6">
        <v>10</v>
      </c>
      <c r="Z81" s="11" t="s">
        <v>190</v>
      </c>
      <c r="AA81" s="7"/>
      <c r="AB81" s="109">
        <f>U_cp!BJ17</f>
        <v>0.10765740510508225</v>
      </c>
      <c r="AC81" s="176">
        <v>112</v>
      </c>
      <c r="AD81" s="180">
        <v>-7.32781342535604</v>
      </c>
      <c r="AE81" s="172">
        <f aca="true" t="shared" si="25" ref="AE81:AF87">AC80-AC82</f>
        <v>32</v>
      </c>
      <c r="AF81" s="173">
        <f t="shared" si="25"/>
        <v>3.880502170790569</v>
      </c>
      <c r="AG81" s="188">
        <f t="shared" si="22"/>
        <v>0.00011259311917214414</v>
      </c>
      <c r="AH81" s="196"/>
      <c r="AI81" s="188">
        <f t="shared" si="23"/>
        <v>5.012418935451375E-06</v>
      </c>
    </row>
    <row r="82" spans="26:35" ht="15.75">
      <c r="Z82" s="11" t="s">
        <v>191</v>
      </c>
      <c r="AA82" s="7"/>
      <c r="AB82" s="109">
        <f>U_cp!BJ18</f>
        <v>0.10665400920741057</v>
      </c>
      <c r="AC82" s="176">
        <v>96</v>
      </c>
      <c r="AD82" s="180">
        <v>-9.12673813173557</v>
      </c>
      <c r="AE82" s="172">
        <f t="shared" si="25"/>
        <v>64</v>
      </c>
      <c r="AF82" s="173">
        <f t="shared" si="25"/>
        <v>4.675639853438059</v>
      </c>
      <c r="AG82" s="188">
        <f t="shared" si="22"/>
        <v>0.0004457930373784842</v>
      </c>
      <c r="AH82" s="196"/>
      <c r="AI82" s="188">
        <f t="shared" si="23"/>
        <v>1.1638560931998005E-05</v>
      </c>
    </row>
    <row r="83" spans="8:35" ht="16.5" thickBot="1">
      <c r="H83" s="154" t="s">
        <v>6</v>
      </c>
      <c r="I83" s="155" t="s">
        <v>116</v>
      </c>
      <c r="J83" s="155" t="s">
        <v>117</v>
      </c>
      <c r="K83" s="155" t="s">
        <v>173</v>
      </c>
      <c r="L83" s="155" t="s">
        <v>174</v>
      </c>
      <c r="Z83" s="11" t="s">
        <v>192</v>
      </c>
      <c r="AA83" s="7"/>
      <c r="AB83" s="109">
        <f>U_cp!BJ19</f>
        <v>0.10322702888972189</v>
      </c>
      <c r="AC83" s="176">
        <v>48</v>
      </c>
      <c r="AD83" s="180">
        <v>-12.0034532787941</v>
      </c>
      <c r="AE83" s="172">
        <f t="shared" si="25"/>
        <v>64</v>
      </c>
      <c r="AF83" s="173">
        <f t="shared" si="25"/>
        <v>2.34834784873693</v>
      </c>
      <c r="AG83" s="188">
        <f t="shared" si="22"/>
        <v>0.00042028361115775513</v>
      </c>
      <c r="AH83" s="196"/>
      <c r="AI83" s="188">
        <f t="shared" si="23"/>
        <v>6.523036240508911E-06</v>
      </c>
    </row>
    <row r="84" spans="8:35" ht="16.5" thickTop="1">
      <c r="H84" s="153">
        <v>-15</v>
      </c>
      <c r="I84" s="109">
        <v>-0.4185620826510765</v>
      </c>
      <c r="J84" s="109">
        <v>0.16935952991564304</v>
      </c>
      <c r="K84" s="109">
        <v>-0.44813339734979285</v>
      </c>
      <c r="L84" s="109">
        <v>0.0552569053258217</v>
      </c>
      <c r="Z84" s="11" t="s">
        <v>193</v>
      </c>
      <c r="AA84" s="7"/>
      <c r="AB84" s="109">
        <f>U_cp!BJ20</f>
        <v>0.10224240152056838</v>
      </c>
      <c r="AC84" s="176">
        <v>32</v>
      </c>
      <c r="AD84" s="180">
        <v>-11.4750859804725</v>
      </c>
      <c r="AE84" s="172">
        <f t="shared" si="25"/>
        <v>30</v>
      </c>
      <c r="AF84" s="173">
        <f t="shared" si="25"/>
        <v>-2.2418269736155096</v>
      </c>
      <c r="AG84" s="188">
        <f t="shared" si="22"/>
        <v>9.237475080787725E-05</v>
      </c>
      <c r="AH84" s="196"/>
      <c r="AI84" s="188">
        <f t="shared" si="23"/>
        <v>1.4848041015232582E-08</v>
      </c>
    </row>
    <row r="85" spans="8:35" ht="15.75">
      <c r="H85" s="153">
        <v>-10</v>
      </c>
      <c r="I85" s="109">
        <v>-0.6319825715061035</v>
      </c>
      <c r="J85" s="109">
        <v>0.0387756763723468</v>
      </c>
      <c r="K85" s="109">
        <v>-0.6291146617276636</v>
      </c>
      <c r="L85" s="109">
        <v>-0.07155603513951594</v>
      </c>
      <c r="Z85" s="11" t="s">
        <v>194</v>
      </c>
      <c r="AA85" s="7"/>
      <c r="AB85" s="109">
        <f>U_cp!BJ21</f>
        <v>0.1011526419628128</v>
      </c>
      <c r="AC85" s="176">
        <v>18</v>
      </c>
      <c r="AD85" s="180">
        <v>-9.76162630517859</v>
      </c>
      <c r="AE85" s="172">
        <f t="shared" si="25"/>
        <v>21</v>
      </c>
      <c r="AF85" s="173">
        <f t="shared" si="25"/>
        <v>-3.3614547666288193</v>
      </c>
      <c r="AG85" s="188">
        <f t="shared" si="22"/>
        <v>4.4963601854589505E-05</v>
      </c>
      <c r="AH85" s="196"/>
      <c r="AI85" s="188">
        <f t="shared" si="23"/>
        <v>2.30368336531516E-07</v>
      </c>
    </row>
    <row r="86" spans="8:35" ht="15.75">
      <c r="H86" s="153">
        <v>-5</v>
      </c>
      <c r="I86" s="109">
        <v>-0.3539500127136347</v>
      </c>
      <c r="J86" s="109">
        <v>0.014696493080542099</v>
      </c>
      <c r="K86" s="109">
        <v>-0.35388400982504925</v>
      </c>
      <c r="L86" s="109">
        <v>-0.016208207766221817</v>
      </c>
      <c r="Z86" s="11" t="s">
        <v>195</v>
      </c>
      <c r="AA86" s="7"/>
      <c r="AB86" s="109">
        <f>U_cp!BJ22</f>
        <v>0.10034401371687196</v>
      </c>
      <c r="AC86" s="176">
        <v>11</v>
      </c>
      <c r="AD86" s="180">
        <v>-8.11363121384368</v>
      </c>
      <c r="AE86" s="172">
        <f t="shared" si="25"/>
        <v>14</v>
      </c>
      <c r="AF86" s="173">
        <f t="shared" si="25"/>
        <v>-4.53218657666714</v>
      </c>
      <c r="AG86" s="188">
        <f t="shared" si="22"/>
        <v>2.022489043532911E-05</v>
      </c>
      <c r="AH86" s="196"/>
      <c r="AI86" s="188">
        <f t="shared" si="23"/>
        <v>1.0674081341877228E-06</v>
      </c>
    </row>
    <row r="87" spans="8:35" ht="15.75">
      <c r="H87" s="153">
        <v>0</v>
      </c>
      <c r="I87" s="109">
        <v>-0.05901806885477995</v>
      </c>
      <c r="J87" s="109">
        <v>0.006582788842182393</v>
      </c>
      <c r="K87" s="109">
        <v>-0.05901806885477995</v>
      </c>
      <c r="L87" s="109">
        <v>0.006582788842182393</v>
      </c>
      <c r="Z87" s="11" t="s">
        <v>196</v>
      </c>
      <c r="AA87" s="7"/>
      <c r="AB87" s="109">
        <f>U_cp!BJ23</f>
        <v>0.10005810315337772</v>
      </c>
      <c r="AC87" s="176">
        <v>4</v>
      </c>
      <c r="AD87" s="180">
        <v>-5.22943972851145</v>
      </c>
      <c r="AE87" s="172">
        <f t="shared" si="25"/>
        <v>11</v>
      </c>
      <c r="AF87" s="173">
        <f t="shared" si="25"/>
        <v>-8.11363121384368</v>
      </c>
      <c r="AG87" s="188">
        <f t="shared" si="22"/>
        <v>1.3304413858690736E-05</v>
      </c>
      <c r="AH87" s="196"/>
      <c r="AI87" s="188">
        <f t="shared" si="23"/>
        <v>4.962010356765874E-06</v>
      </c>
    </row>
    <row r="88" spans="8:35" ht="16.5" thickBot="1">
      <c r="H88" s="153">
        <v>5</v>
      </c>
      <c r="I88" s="109">
        <v>0.15368449889723926</v>
      </c>
      <c r="J88" s="109">
        <v>0.019948157973400465</v>
      </c>
      <c r="K88" s="109">
        <v>0.1548382795049358</v>
      </c>
      <c r="L88" s="109">
        <v>0.0064777625596075805</v>
      </c>
      <c r="Z88" s="12" t="s">
        <v>177</v>
      </c>
      <c r="AA88" s="9"/>
      <c r="AB88" s="109">
        <f>U_cp!BJ24</f>
        <v>0.11438234924916778</v>
      </c>
      <c r="AC88" s="177">
        <v>0</v>
      </c>
      <c r="AD88" s="178">
        <v>0</v>
      </c>
      <c r="AE88" s="24"/>
      <c r="AF88" s="37"/>
      <c r="AG88" s="60"/>
      <c r="AH88" s="199"/>
      <c r="AI88" s="61"/>
    </row>
    <row r="89" spans="8:35" ht="13.5" thickTop="1">
      <c r="H89" s="153">
        <v>10</v>
      </c>
      <c r="I89" s="109">
        <v>0.47624579802767536</v>
      </c>
      <c r="J89" s="109">
        <v>0.05617043719803545</v>
      </c>
      <c r="K89" s="109">
        <v>0.4787644482953345</v>
      </c>
      <c r="L89" s="109">
        <v>-0.027382132906328155</v>
      </c>
      <c r="Z89" s="166" t="s">
        <v>21</v>
      </c>
      <c r="AA89" s="167" t="s">
        <v>0</v>
      </c>
      <c r="AB89" s="190">
        <v>160</v>
      </c>
      <c r="AC89" s="168"/>
      <c r="AD89" s="168"/>
      <c r="AE89" s="58"/>
      <c r="AF89" s="41" t="s">
        <v>20</v>
      </c>
      <c r="AG89" s="192">
        <f>SUM(AG69:AG87)</f>
        <v>0.002897104347339339</v>
      </c>
      <c r="AH89" s="200" t="s">
        <v>20</v>
      </c>
      <c r="AI89" s="192">
        <f>SUM(AI69:AI87)</f>
        <v>9.092427701061647E-05</v>
      </c>
    </row>
    <row r="90" spans="8:35" ht="12.75">
      <c r="H90" s="153">
        <v>15</v>
      </c>
      <c r="I90" s="109">
        <v>0.7493109843857769</v>
      </c>
      <c r="J90" s="109">
        <v>0.10807641845003478</v>
      </c>
      <c r="K90" s="109">
        <v>0.7517510671616452</v>
      </c>
      <c r="L90" s="109">
        <v>-0.08954214966984367</v>
      </c>
      <c r="Z90" s="165" t="s">
        <v>202</v>
      </c>
      <c r="AA90" s="161"/>
      <c r="AB90" s="191">
        <f>COS($AB68*PI()/180)</f>
        <v>0.9961946980917455</v>
      </c>
      <c r="AC90" s="2"/>
      <c r="AD90" s="2"/>
      <c r="AE90" s="28"/>
      <c r="AF90" s="162"/>
      <c r="AG90" s="159"/>
      <c r="AH90" s="201"/>
      <c r="AI90" s="159"/>
    </row>
    <row r="91" spans="8:35" ht="12.75">
      <c r="H91" s="153">
        <v>20</v>
      </c>
      <c r="I91" s="109">
        <v>0.336973644540271</v>
      </c>
      <c r="J91" s="109">
        <v>0.1882496211025419</v>
      </c>
      <c r="K91" s="109">
        <v>0.38103680956432057</v>
      </c>
      <c r="L91" s="109">
        <v>0.061645005613165424</v>
      </c>
      <c r="Z91" s="165" t="s">
        <v>203</v>
      </c>
      <c r="AA91" s="161"/>
      <c r="AB91" s="191">
        <f>SIN($AB68*PI()/180)</f>
        <v>-0.08715574274765817</v>
      </c>
      <c r="AC91" s="2"/>
      <c r="AD91" s="2"/>
      <c r="AE91" s="2"/>
      <c r="AF91" s="162" t="s">
        <v>197</v>
      </c>
      <c r="AG91" s="195">
        <f>0.5*PI()/180</f>
        <v>0.008726646259971648</v>
      </c>
      <c r="AH91" s="201" t="s">
        <v>197</v>
      </c>
      <c r="AI91" s="195">
        <f>0.5*PI()/180</f>
        <v>0.008726646259971648</v>
      </c>
    </row>
    <row r="92" spans="8:35" ht="14.25">
      <c r="H92" s="153">
        <v>25</v>
      </c>
      <c r="I92" s="109">
        <v>0.3861698578200569</v>
      </c>
      <c r="J92" s="109">
        <v>0.24470813281468</v>
      </c>
      <c r="K92" s="109">
        <v>0.4534068749851058</v>
      </c>
      <c r="L92" s="109">
        <v>0.058578452272577755</v>
      </c>
      <c r="Z92" s="160"/>
      <c r="AA92" s="169"/>
      <c r="AB92" s="2"/>
      <c r="AC92" s="160" t="s">
        <v>22</v>
      </c>
      <c r="AD92" s="160" t="s">
        <v>23</v>
      </c>
      <c r="AE92" s="2"/>
      <c r="AF92" s="163" t="s">
        <v>199</v>
      </c>
      <c r="AG92" s="193">
        <f>-AC93*AB91-AD93*AB90</f>
        <v>-0.014972883283988919</v>
      </c>
      <c r="AH92" s="202" t="s">
        <v>199</v>
      </c>
      <c r="AI92" s="197">
        <f>AC93*AB90-AD93*AB91</f>
        <v>-0.3578375506115314</v>
      </c>
    </row>
    <row r="93" spans="26:35" ht="14.25">
      <c r="Z93" s="160"/>
      <c r="AA93" s="169"/>
      <c r="AB93" s="2"/>
      <c r="AC93" s="171">
        <f>$Q8</f>
        <v>-0.3577808434610343</v>
      </c>
      <c r="AD93" s="109">
        <f>$R8</f>
        <v>-0.016271690563894457</v>
      </c>
      <c r="AE93" s="28"/>
      <c r="AF93" s="138" t="s">
        <v>198</v>
      </c>
      <c r="AG93" s="194">
        <f>AG91^2*AG92^2</f>
        <v>1.707283418005701E-08</v>
      </c>
      <c r="AH93" s="203" t="s">
        <v>198</v>
      </c>
      <c r="AI93" s="194">
        <f>AI91^2*AI92^2</f>
        <v>9.751390957556954E-06</v>
      </c>
    </row>
    <row r="94" spans="8:35" ht="14.25">
      <c r="H94" s="77" t="s">
        <v>175</v>
      </c>
      <c r="J94" s="6">
        <v>15</v>
      </c>
      <c r="Z94" s="14"/>
      <c r="AA94" s="20"/>
      <c r="AB94" s="2"/>
      <c r="AC94" s="2"/>
      <c r="AD94" s="2"/>
      <c r="AE94" s="4"/>
      <c r="AF94" s="164" t="s">
        <v>200</v>
      </c>
      <c r="AG94" s="194">
        <f>AG89+AG93</f>
        <v>0.002897121420173519</v>
      </c>
      <c r="AH94" s="204" t="s">
        <v>210</v>
      </c>
      <c r="AI94" s="194">
        <f>AI89+AI93</f>
        <v>0.00010067566796817343</v>
      </c>
    </row>
    <row r="95" spans="26:35" ht="14.25">
      <c r="Z95" s="14"/>
      <c r="AA95" s="8"/>
      <c r="AB95" s="36"/>
      <c r="AC95" s="2"/>
      <c r="AD95" s="2"/>
      <c r="AE95" s="4"/>
      <c r="AF95" s="164" t="s">
        <v>201</v>
      </c>
      <c r="AG95" s="187">
        <f>AG94^0.5</f>
        <v>0.0538249144929513</v>
      </c>
      <c r="AH95" s="204" t="s">
        <v>204</v>
      </c>
      <c r="AI95" s="187">
        <f>AI94^0.5</f>
        <v>0.010033726524485977</v>
      </c>
    </row>
    <row r="96" spans="8:35" ht="16.5" thickBot="1">
      <c r="H96" s="154" t="s">
        <v>6</v>
      </c>
      <c r="I96" s="155" t="s">
        <v>116</v>
      </c>
      <c r="J96" s="155" t="s">
        <v>117</v>
      </c>
      <c r="K96" s="155" t="s">
        <v>173</v>
      </c>
      <c r="L96" s="155" t="s">
        <v>174</v>
      </c>
      <c r="Z96" s="11"/>
      <c r="AA96" s="20"/>
      <c r="AB96" s="2"/>
      <c r="AC96" s="2"/>
      <c r="AD96" s="2"/>
      <c r="AE96" s="5"/>
      <c r="AF96" s="5"/>
      <c r="AG96" s="58"/>
      <c r="AH96" s="205"/>
      <c r="AI96" s="59"/>
    </row>
    <row r="97" spans="8:12" ht="13.5" thickTop="1">
      <c r="H97" s="153">
        <v>-15</v>
      </c>
      <c r="I97" s="109">
        <v>-0.4240393930985764</v>
      </c>
      <c r="J97" s="109">
        <v>0.17075152225792745</v>
      </c>
      <c r="K97" s="109">
        <v>-0.45378434709845605</v>
      </c>
      <c r="L97" s="109">
        <v>0.05518383441947883</v>
      </c>
    </row>
    <row r="98" spans="8:27" ht="14.25">
      <c r="H98" s="153">
        <v>-10</v>
      </c>
      <c r="I98" s="109">
        <v>-0.6421330657105455</v>
      </c>
      <c r="J98" s="109">
        <v>0.037026114495790866</v>
      </c>
      <c r="K98" s="109">
        <v>-0.6388071388855242</v>
      </c>
      <c r="L98" s="109">
        <v>-0.07504163206094294</v>
      </c>
      <c r="AA98" s="142" t="s">
        <v>201</v>
      </c>
    </row>
    <row r="99" spans="8:12" ht="12.75">
      <c r="H99" s="153">
        <v>-5</v>
      </c>
      <c r="I99" s="109">
        <v>-0.3710183957615496</v>
      </c>
      <c r="J99" s="109">
        <v>0.014187669298176064</v>
      </c>
      <c r="K99" s="109">
        <v>-0.37084309560770135</v>
      </c>
      <c r="L99" s="109">
        <v>-0.018202702922520412</v>
      </c>
    </row>
    <row r="100" spans="8:35" ht="15" thickBot="1">
      <c r="H100" s="153">
        <v>0</v>
      </c>
      <c r="I100" s="109">
        <v>-0.05992733280788044</v>
      </c>
      <c r="J100" s="109">
        <v>0.006684206809954213</v>
      </c>
      <c r="K100" s="109">
        <v>-0.05992733280788044</v>
      </c>
      <c r="L100" s="109">
        <v>0.006684206809954213</v>
      </c>
      <c r="Z100" s="18"/>
      <c r="AA100" s="19" t="s">
        <v>6</v>
      </c>
      <c r="AB100" s="111">
        <f>U_cp!BK4</f>
        <v>0</v>
      </c>
      <c r="AC100" s="16" t="s">
        <v>5</v>
      </c>
      <c r="AD100" s="27" t="s">
        <v>15</v>
      </c>
      <c r="AE100" s="26" t="s">
        <v>18</v>
      </c>
      <c r="AF100" s="26" t="s">
        <v>19</v>
      </c>
      <c r="AG100" s="62" t="s">
        <v>207</v>
      </c>
      <c r="AH100" s="198"/>
      <c r="AI100" s="62" t="s">
        <v>208</v>
      </c>
    </row>
    <row r="101" spans="8:35" ht="16.5" thickTop="1">
      <c r="H101" s="153">
        <v>5</v>
      </c>
      <c r="I101" s="109">
        <v>0.15615609785026152</v>
      </c>
      <c r="J101" s="109">
        <v>0.019068441129456538</v>
      </c>
      <c r="K101" s="109">
        <v>0.15722380090280413</v>
      </c>
      <c r="L101" s="109">
        <v>0.005385979261323649</v>
      </c>
      <c r="Z101" s="10" t="s">
        <v>177</v>
      </c>
      <c r="AA101" s="7"/>
      <c r="AB101" s="109">
        <f>U_cp!BK5</f>
        <v>0.12059778070787756</v>
      </c>
      <c r="AC101" s="175">
        <v>0</v>
      </c>
      <c r="AD101" s="157">
        <v>0</v>
      </c>
      <c r="AE101" s="172">
        <f>AC119-AC102</f>
        <v>0</v>
      </c>
      <c r="AF101" s="173">
        <f>AD119-AD102</f>
        <v>-10.458879457022903</v>
      </c>
      <c r="AG101" s="188">
        <f>(AB101*0.5/$AB$121)^2*(AE101*$AB$122+AF101*$AB$123)^2</f>
        <v>0</v>
      </c>
      <c r="AH101" s="196"/>
      <c r="AI101" s="188">
        <f>(AB101*0.5/$AB$121)^2*(AE101*$AB$123-AF101*$AB$122)^2</f>
        <v>1.5536349777825232E-05</v>
      </c>
    </row>
    <row r="102" spans="8:35" ht="15.75">
      <c r="H102" s="153">
        <v>10</v>
      </c>
      <c r="I102" s="109">
        <v>0.4725303065749013</v>
      </c>
      <c r="J102" s="109">
        <v>0.05542166819304452</v>
      </c>
      <c r="K102" s="109">
        <v>0.47497538113318183</v>
      </c>
      <c r="L102" s="109">
        <v>-0.02747433810774719</v>
      </c>
      <c r="Z102" s="11" t="s">
        <v>178</v>
      </c>
      <c r="AA102" s="7"/>
      <c r="AB102" s="109">
        <f>U_cp!BK6</f>
        <v>0.10907003279604079</v>
      </c>
      <c r="AC102" s="176">
        <v>4</v>
      </c>
      <c r="AD102" s="157">
        <v>5.229439728511452</v>
      </c>
      <c r="AE102" s="172">
        <f>AC101-AC103</f>
        <v>-11</v>
      </c>
      <c r="AF102" s="173">
        <f>AD101-AD103</f>
        <v>-8.113631213843679</v>
      </c>
      <c r="AG102" s="188">
        <f aca="true" t="shared" si="26" ref="AG102:AG119">(AB102*0.5/$AB$121)^2*(AE102*$AB$122+AF102*$AB$123)^2</f>
        <v>1.4057118345211512E-05</v>
      </c>
      <c r="AH102" s="196"/>
      <c r="AI102" s="188">
        <f aca="true" t="shared" si="27" ref="AI102:AI119">(AB102*0.5/$AB$121)^2*(AE102*$AB$123-AF102*$AB$122)^2</f>
        <v>7.647886934534116E-06</v>
      </c>
    </row>
    <row r="103" spans="8:35" ht="15.75">
      <c r="H103" s="153">
        <v>15</v>
      </c>
      <c r="I103" s="109">
        <v>0.7437084380198618</v>
      </c>
      <c r="J103" s="109">
        <v>0.12135140331977097</v>
      </c>
      <c r="K103" s="109">
        <v>0.7497752418415613</v>
      </c>
      <c r="L103" s="109">
        <v>-0.07526945324000009</v>
      </c>
      <c r="Z103" s="11" t="s">
        <v>179</v>
      </c>
      <c r="AA103" s="7"/>
      <c r="AB103" s="109">
        <f>U_cp!BK7</f>
        <v>0.10570020445281919</v>
      </c>
      <c r="AC103" s="176">
        <v>11</v>
      </c>
      <c r="AD103" s="157">
        <v>8.113631213843679</v>
      </c>
      <c r="AE103" s="172">
        <f aca="true" t="shared" si="28" ref="AE103:AF110">AC102-AC104</f>
        <v>-14</v>
      </c>
      <c r="AF103" s="173">
        <f t="shared" si="28"/>
        <v>-4.532186576667143</v>
      </c>
      <c r="AG103" s="188">
        <f t="shared" si="26"/>
        <v>2.138492686902426E-05</v>
      </c>
      <c r="AH103" s="196"/>
      <c r="AI103" s="188">
        <f t="shared" si="27"/>
        <v>2.241131079879689E-06</v>
      </c>
    </row>
    <row r="104" spans="8:35" ht="15.75">
      <c r="H104" s="153">
        <v>20</v>
      </c>
      <c r="I104" s="109">
        <v>0.3399815171930897</v>
      </c>
      <c r="J104" s="109">
        <v>0.1888218798134953</v>
      </c>
      <c r="K104" s="109">
        <v>0.38405900930677767</v>
      </c>
      <c r="L104" s="109">
        <v>0.06115399986520635</v>
      </c>
      <c r="Z104" s="11" t="s">
        <v>180</v>
      </c>
      <c r="AA104" s="7"/>
      <c r="AB104" s="109">
        <f>U_cp!BK8</f>
        <v>0.10488534143588153</v>
      </c>
      <c r="AC104" s="176">
        <v>18</v>
      </c>
      <c r="AD104" s="157">
        <v>9.761626305178595</v>
      </c>
      <c r="AE104" s="172">
        <f t="shared" si="28"/>
        <v>-21</v>
      </c>
      <c r="AF104" s="173">
        <f t="shared" si="28"/>
        <v>-3.361454766628821</v>
      </c>
      <c r="AG104" s="188">
        <f t="shared" si="26"/>
        <v>4.7377072929898025E-05</v>
      </c>
      <c r="AH104" s="196"/>
      <c r="AI104" s="188">
        <f t="shared" si="27"/>
        <v>1.2139035432758115E-06</v>
      </c>
    </row>
    <row r="105" spans="8:35" ht="15.75">
      <c r="H105" s="153">
        <v>25</v>
      </c>
      <c r="I105" s="109">
        <v>0.385150624476778</v>
      </c>
      <c r="J105" s="109">
        <v>0.24293458427726347</v>
      </c>
      <c r="K105" s="109">
        <v>0.451733601869289</v>
      </c>
      <c r="L105" s="109">
        <v>0.057401818046274394</v>
      </c>
      <c r="Z105" s="11" t="s">
        <v>181</v>
      </c>
      <c r="AA105" s="7"/>
      <c r="AB105" s="109">
        <f>U_cp!BK9</f>
        <v>0.10488534143588153</v>
      </c>
      <c r="AC105" s="176">
        <v>32</v>
      </c>
      <c r="AD105" s="157">
        <v>11.4750859804725</v>
      </c>
      <c r="AE105" s="172">
        <f t="shared" si="28"/>
        <v>-30</v>
      </c>
      <c r="AF105" s="173">
        <f t="shared" si="28"/>
        <v>-2.2418269736154635</v>
      </c>
      <c r="AG105" s="188">
        <f t="shared" si="26"/>
        <v>9.66879039385674E-05</v>
      </c>
      <c r="AH105" s="196"/>
      <c r="AI105" s="188">
        <f t="shared" si="27"/>
        <v>5.399254719196001E-07</v>
      </c>
    </row>
    <row r="106" spans="26:35" ht="15.75">
      <c r="Z106" s="11" t="s">
        <v>183</v>
      </c>
      <c r="AA106" s="7"/>
      <c r="AB106" s="109">
        <f>U_cp!BK10</f>
        <v>0.10539352451485366</v>
      </c>
      <c r="AC106" s="176">
        <v>48</v>
      </c>
      <c r="AD106" s="157">
        <v>12.003453278794058</v>
      </c>
      <c r="AE106" s="172">
        <f t="shared" si="28"/>
        <v>-64</v>
      </c>
      <c r="AF106" s="173">
        <f t="shared" si="28"/>
        <v>2.3483478487369283</v>
      </c>
      <c r="AG106" s="188">
        <f t="shared" si="26"/>
        <v>0.00044431180038652244</v>
      </c>
      <c r="AH106" s="196"/>
      <c r="AI106" s="188">
        <f t="shared" si="27"/>
        <v>5.982087402366644E-07</v>
      </c>
    </row>
    <row r="107" spans="8:35" ht="15.75">
      <c r="H107" s="77" t="s">
        <v>175</v>
      </c>
      <c r="J107" s="6">
        <v>18</v>
      </c>
      <c r="Z107" s="11" t="s">
        <v>184</v>
      </c>
      <c r="AA107" s="7"/>
      <c r="AB107" s="109">
        <f>U_cp!BK11</f>
        <v>0.1069830318667753</v>
      </c>
      <c r="AC107" s="176">
        <v>96</v>
      </c>
      <c r="AD107" s="157">
        <v>9.126738131735571</v>
      </c>
      <c r="AE107" s="172">
        <f t="shared" si="28"/>
        <v>-64</v>
      </c>
      <c r="AF107" s="173">
        <f t="shared" si="28"/>
        <v>4.6756398534380175</v>
      </c>
      <c r="AG107" s="188">
        <f t="shared" si="26"/>
        <v>0.0004578147642962984</v>
      </c>
      <c r="AH107" s="196"/>
      <c r="AI107" s="188">
        <f t="shared" si="27"/>
        <v>2.4434977860203485E-06</v>
      </c>
    </row>
    <row r="108" spans="26:35" ht="15.75">
      <c r="Z108" s="11" t="s">
        <v>185</v>
      </c>
      <c r="AA108" s="7"/>
      <c r="AB108" s="109">
        <f>U_cp!BK12</f>
        <v>0.10765740510508225</v>
      </c>
      <c r="AC108" s="176">
        <v>112</v>
      </c>
      <c r="AD108" s="157">
        <v>7.327813425356041</v>
      </c>
      <c r="AE108" s="172">
        <f t="shared" si="28"/>
        <v>-32</v>
      </c>
      <c r="AF108" s="173">
        <f t="shared" si="28"/>
        <v>3.880502170790571</v>
      </c>
      <c r="AG108" s="188">
        <f t="shared" si="26"/>
        <v>0.0001159011687395979</v>
      </c>
      <c r="AH108" s="196"/>
      <c r="AI108" s="188">
        <f t="shared" si="27"/>
        <v>1.7043693679976E-06</v>
      </c>
    </row>
    <row r="109" spans="8:35" ht="16.5" thickBot="1">
      <c r="H109" s="154" t="s">
        <v>6</v>
      </c>
      <c r="I109" s="155" t="s">
        <v>116</v>
      </c>
      <c r="J109" s="155" t="s">
        <v>117</v>
      </c>
      <c r="K109" s="155" t="s">
        <v>173</v>
      </c>
      <c r="L109" s="155" t="s">
        <v>174</v>
      </c>
      <c r="Z109" s="11" t="s">
        <v>186</v>
      </c>
      <c r="AA109" s="7"/>
      <c r="AB109" s="109">
        <f>U_cp!BK13</f>
        <v>0.10870901895980796</v>
      </c>
      <c r="AC109" s="176">
        <v>128</v>
      </c>
      <c r="AD109" s="157">
        <v>5.246235960945</v>
      </c>
      <c r="AE109" s="172">
        <f t="shared" si="28"/>
        <v>-32</v>
      </c>
      <c r="AF109" s="173">
        <f t="shared" si="28"/>
        <v>4.432378882412346</v>
      </c>
      <c r="AG109" s="188">
        <f t="shared" si="26"/>
        <v>0.00011817650803203886</v>
      </c>
      <c r="AH109" s="196"/>
      <c r="AI109" s="188">
        <f t="shared" si="27"/>
        <v>2.2672789213620417E-06</v>
      </c>
    </row>
    <row r="110" spans="8:35" ht="17.25" thickBot="1" thickTop="1">
      <c r="H110" s="153">
        <v>-15</v>
      </c>
      <c r="I110" s="109">
        <v>-0.42279114359482994</v>
      </c>
      <c r="J110" s="109">
        <v>0.17152121951262272</v>
      </c>
      <c r="K110" s="109">
        <v>-0.45277784297361306</v>
      </c>
      <c r="L110" s="109">
        <v>0.056250375620822156</v>
      </c>
      <c r="Z110" s="12" t="s">
        <v>187</v>
      </c>
      <c r="AA110" s="9"/>
      <c r="AB110" s="109">
        <f>U_cp!BK14</f>
        <v>0.10943619880540909</v>
      </c>
      <c r="AC110" s="177">
        <v>144</v>
      </c>
      <c r="AD110" s="178">
        <v>2.8954345429436956</v>
      </c>
      <c r="AE110" s="170">
        <f t="shared" si="28"/>
        <v>-32</v>
      </c>
      <c r="AF110" s="174">
        <f t="shared" si="28"/>
        <v>5.498235960945838</v>
      </c>
      <c r="AG110" s="188">
        <f t="shared" si="26"/>
        <v>0.00011976281608977022</v>
      </c>
      <c r="AH110" s="206"/>
      <c r="AI110" s="188">
        <f t="shared" si="27"/>
        <v>3.535646123305195E-06</v>
      </c>
    </row>
    <row r="111" spans="8:35" ht="16.5" thickTop="1">
      <c r="H111" s="153">
        <v>-10</v>
      </c>
      <c r="I111" s="109">
        <v>-0.6264719766754892</v>
      </c>
      <c r="J111" s="109">
        <v>0.03650927489391796</v>
      </c>
      <c r="K111" s="109">
        <v>-0.6232942287281747</v>
      </c>
      <c r="L111" s="109">
        <v>-0.07283110013671401</v>
      </c>
      <c r="Z111" s="32" t="s">
        <v>188</v>
      </c>
      <c r="AA111" s="33"/>
      <c r="AB111" s="109">
        <f>U_cp!BK15</f>
        <v>0.10907003279604079</v>
      </c>
      <c r="AC111" s="175">
        <v>160</v>
      </c>
      <c r="AD111" s="179">
        <v>-0.252000000000837</v>
      </c>
      <c r="AE111" s="172">
        <f>AC110-AC112</f>
        <v>16</v>
      </c>
      <c r="AF111" s="173">
        <f>AD110-AD112</f>
        <v>8.141670503888696</v>
      </c>
      <c r="AG111" s="188">
        <f t="shared" si="26"/>
        <v>2.974068013532353E-05</v>
      </c>
      <c r="AH111" s="196"/>
      <c r="AI111" s="188">
        <f t="shared" si="27"/>
        <v>7.70083778974817E-06</v>
      </c>
    </row>
    <row r="112" spans="8:35" ht="15.75">
      <c r="H112" s="153">
        <v>-5</v>
      </c>
      <c r="I112" s="109">
        <v>-0.344935823281731</v>
      </c>
      <c r="J112" s="109">
        <v>0.01592836912167183</v>
      </c>
      <c r="K112" s="109">
        <v>-0.3450114871767299</v>
      </c>
      <c r="L112" s="109">
        <v>-0.014195381010136478</v>
      </c>
      <c r="Z112" s="11" t="s">
        <v>189</v>
      </c>
      <c r="AA112" s="8"/>
      <c r="AB112" s="109">
        <f>U_cp!BK16</f>
        <v>0.10870901895980796</v>
      </c>
      <c r="AC112" s="176">
        <v>128</v>
      </c>
      <c r="AD112" s="157">
        <v>-5.246235960945</v>
      </c>
      <c r="AE112" s="172">
        <f>AC111-AC113</f>
        <v>48</v>
      </c>
      <c r="AF112" s="173">
        <f>AD111-AD113</f>
        <v>7.075813425355203</v>
      </c>
      <c r="AG112" s="188">
        <f t="shared" si="26"/>
        <v>0.00026589714307208745</v>
      </c>
      <c r="AH112" s="196"/>
      <c r="AI112" s="188">
        <f t="shared" si="27"/>
        <v>5.778085210909676E-06</v>
      </c>
    </row>
    <row r="113" spans="8:35" ht="15.75">
      <c r="H113" s="153">
        <v>0</v>
      </c>
      <c r="I113" s="109">
        <v>-0.06559196972025479</v>
      </c>
      <c r="J113" s="109">
        <v>0.007306348652566156</v>
      </c>
      <c r="K113" s="109">
        <v>-0.06559196972025479</v>
      </c>
      <c r="L113" s="109">
        <v>0.007306348652566156</v>
      </c>
      <c r="Z113" s="11" t="s">
        <v>190</v>
      </c>
      <c r="AA113" s="7"/>
      <c r="AB113" s="109">
        <f>U_cp!BK17</f>
        <v>0.10800265373183694</v>
      </c>
      <c r="AC113" s="176">
        <v>112</v>
      </c>
      <c r="AD113" s="180">
        <v>-7.32781342535604</v>
      </c>
      <c r="AE113" s="172">
        <f aca="true" t="shared" si="29" ref="AE113:AF119">AC112-AC114</f>
        <v>32</v>
      </c>
      <c r="AF113" s="173">
        <f t="shared" si="29"/>
        <v>3.880502170790569</v>
      </c>
      <c r="AG113" s="188">
        <f t="shared" si="26"/>
        <v>0.00011664573213119072</v>
      </c>
      <c r="AH113" s="196"/>
      <c r="AI113" s="188">
        <f t="shared" si="27"/>
        <v>1.715318446863355E-06</v>
      </c>
    </row>
    <row r="114" spans="8:35" ht="15.75">
      <c r="H114" s="153">
        <v>5</v>
      </c>
      <c r="I114" s="109">
        <v>0.16070533098603634</v>
      </c>
      <c r="J114" s="109">
        <v>0.020458665565212836</v>
      </c>
      <c r="K114" s="109">
        <v>0.1618768888763306</v>
      </c>
      <c r="L114" s="109">
        <v>0.006374421680500949</v>
      </c>
      <c r="Z114" s="11" t="s">
        <v>191</v>
      </c>
      <c r="AA114" s="7"/>
      <c r="AB114" s="109">
        <f>U_cp!BK18</f>
        <v>0.1069830318667753</v>
      </c>
      <c r="AC114" s="176">
        <v>96</v>
      </c>
      <c r="AD114" s="180">
        <v>-9.12673813173557</v>
      </c>
      <c r="AE114" s="172">
        <f t="shared" si="29"/>
        <v>64</v>
      </c>
      <c r="AF114" s="173">
        <f t="shared" si="29"/>
        <v>4.675639853438059</v>
      </c>
      <c r="AG114" s="188">
        <f t="shared" si="26"/>
        <v>0.0004578147642962984</v>
      </c>
      <c r="AH114" s="196"/>
      <c r="AI114" s="188">
        <f t="shared" si="27"/>
        <v>2.443497786020392E-06</v>
      </c>
    </row>
    <row r="115" spans="8:35" ht="15.75">
      <c r="H115" s="153">
        <v>10</v>
      </c>
      <c r="I115" s="109">
        <v>0.4758694357487535</v>
      </c>
      <c r="J115" s="109">
        <v>0.05594870744059796</v>
      </c>
      <c r="K115" s="109">
        <v>0.47835530083679734</v>
      </c>
      <c r="L115" s="109">
        <v>-0.02753513946664875</v>
      </c>
      <c r="Z115" s="11" t="s">
        <v>192</v>
      </c>
      <c r="AA115" s="7"/>
      <c r="AB115" s="109">
        <f>U_cp!BK19</f>
        <v>0.10479734489966752</v>
      </c>
      <c r="AC115" s="176">
        <v>48</v>
      </c>
      <c r="AD115" s="180">
        <v>-12.0034532787941</v>
      </c>
      <c r="AE115" s="172">
        <f t="shared" si="29"/>
        <v>64</v>
      </c>
      <c r="AF115" s="173">
        <f t="shared" si="29"/>
        <v>2.34834784873693</v>
      </c>
      <c r="AG115" s="188">
        <f t="shared" si="26"/>
        <v>0.00043929933992079484</v>
      </c>
      <c r="AH115" s="196"/>
      <c r="AI115" s="188">
        <f t="shared" si="27"/>
        <v>5.914601063762086E-07</v>
      </c>
    </row>
    <row r="116" spans="8:35" ht="15.75">
      <c r="H116" s="153">
        <v>15</v>
      </c>
      <c r="I116" s="109">
        <v>0.7250755840208191</v>
      </c>
      <c r="J116" s="109">
        <v>0.11858227780556996</v>
      </c>
      <c r="K116" s="109">
        <v>0.731060584525058</v>
      </c>
      <c r="L116" s="109">
        <v>-0.07312168561083593</v>
      </c>
      <c r="Z116" s="11" t="s">
        <v>193</v>
      </c>
      <c r="AA116" s="7"/>
      <c r="AB116" s="109">
        <f>U_cp!BK20</f>
        <v>0.10394675805416294</v>
      </c>
      <c r="AC116" s="176">
        <v>32</v>
      </c>
      <c r="AD116" s="180">
        <v>-11.4750859804725</v>
      </c>
      <c r="AE116" s="172">
        <f t="shared" si="29"/>
        <v>30</v>
      </c>
      <c r="AF116" s="173">
        <f t="shared" si="29"/>
        <v>-2.2418269736155096</v>
      </c>
      <c r="AG116" s="188">
        <f t="shared" si="26"/>
        <v>9.496519198216424E-05</v>
      </c>
      <c r="AH116" s="196"/>
      <c r="AI116" s="188">
        <f t="shared" si="27"/>
        <v>5.303054881558465E-07</v>
      </c>
    </row>
    <row r="117" spans="8:35" ht="15.75">
      <c r="H117" s="153">
        <v>20</v>
      </c>
      <c r="I117" s="109">
        <v>0.3118052050173564</v>
      </c>
      <c r="J117" s="109">
        <v>0.17932276948417125</v>
      </c>
      <c r="K117" s="109">
        <v>0.35433304959797923</v>
      </c>
      <c r="L117" s="109">
        <v>0.06186462231344245</v>
      </c>
      <c r="Z117" s="11" t="s">
        <v>194</v>
      </c>
      <c r="AA117" s="7"/>
      <c r="AB117" s="109">
        <f>U_cp!BK21</f>
        <v>0.10367506991460608</v>
      </c>
      <c r="AC117" s="176">
        <v>18</v>
      </c>
      <c r="AD117" s="180">
        <v>-9.76162630517859</v>
      </c>
      <c r="AE117" s="172">
        <f t="shared" si="29"/>
        <v>21</v>
      </c>
      <c r="AF117" s="173">
        <f t="shared" si="29"/>
        <v>-3.3614547666288193</v>
      </c>
      <c r="AG117" s="188">
        <f t="shared" si="26"/>
        <v>4.6290013415167197E-05</v>
      </c>
      <c r="AH117" s="196"/>
      <c r="AI117" s="188">
        <f t="shared" si="27"/>
        <v>1.1860507166852781E-06</v>
      </c>
    </row>
    <row r="118" spans="8:35" ht="15.75">
      <c r="H118" s="153">
        <v>25</v>
      </c>
      <c r="I118" s="109">
        <v>0.3840506290706413</v>
      </c>
      <c r="J118" s="109">
        <v>0.24453660785708933</v>
      </c>
      <c r="K118" s="109">
        <v>0.4514137118875764</v>
      </c>
      <c r="L118" s="109">
        <v>0.05931862263815114</v>
      </c>
      <c r="Z118" s="11" t="s">
        <v>195</v>
      </c>
      <c r="AA118" s="7"/>
      <c r="AB118" s="109">
        <f>U_cp!BK22</f>
        <v>0.10367506991460608</v>
      </c>
      <c r="AC118" s="176">
        <v>11</v>
      </c>
      <c r="AD118" s="180">
        <v>-8.11363121384368</v>
      </c>
      <c r="AE118" s="172">
        <f t="shared" si="29"/>
        <v>14</v>
      </c>
      <c r="AF118" s="173">
        <f t="shared" si="29"/>
        <v>-4.53218657666714</v>
      </c>
      <c r="AG118" s="188">
        <f t="shared" si="26"/>
        <v>2.0573339295629862E-05</v>
      </c>
      <c r="AH118" s="196"/>
      <c r="AI118" s="188">
        <f t="shared" si="27"/>
        <v>2.1560770534657386E-06</v>
      </c>
    </row>
    <row r="119" spans="26:35" ht="15.75">
      <c r="Z119" s="11" t="s">
        <v>196</v>
      </c>
      <c r="AA119" s="7"/>
      <c r="AB119" s="109">
        <f>U_cp!BK23</f>
        <v>0.10570020445281919</v>
      </c>
      <c r="AC119" s="176">
        <v>4</v>
      </c>
      <c r="AD119" s="180">
        <v>-5.22943972851145</v>
      </c>
      <c r="AE119" s="172">
        <f t="shared" si="29"/>
        <v>11</v>
      </c>
      <c r="AF119" s="173">
        <f t="shared" si="29"/>
        <v>-8.11363121384368</v>
      </c>
      <c r="AG119" s="188">
        <f t="shared" si="26"/>
        <v>1.3201919138530284E-05</v>
      </c>
      <c r="AH119" s="196"/>
      <c r="AI119" s="188">
        <f t="shared" si="27"/>
        <v>7.182609010667931E-06</v>
      </c>
    </row>
    <row r="120" spans="8:35" ht="16.5" thickBot="1">
      <c r="H120" s="77" t="s">
        <v>175</v>
      </c>
      <c r="J120" s="6">
        <v>19</v>
      </c>
      <c r="Z120" s="12" t="s">
        <v>177</v>
      </c>
      <c r="AA120" s="9"/>
      <c r="AB120" s="109">
        <f>U_cp!BK24</f>
        <v>0.12059778070787756</v>
      </c>
      <c r="AC120" s="177">
        <v>0</v>
      </c>
      <c r="AD120" s="178">
        <v>0</v>
      </c>
      <c r="AE120" s="24"/>
      <c r="AF120" s="37"/>
      <c r="AG120" s="60"/>
      <c r="AH120" s="199"/>
      <c r="AI120" s="61"/>
    </row>
    <row r="121" spans="26:35" ht="13.5" thickTop="1">
      <c r="Z121" s="166" t="s">
        <v>21</v>
      </c>
      <c r="AA121" s="167" t="s">
        <v>0</v>
      </c>
      <c r="AB121" s="190">
        <v>160</v>
      </c>
      <c r="AC121" s="168"/>
      <c r="AD121" s="168"/>
      <c r="AE121" s="58"/>
      <c r="AF121" s="41" t="s">
        <v>20</v>
      </c>
      <c r="AG121" s="192">
        <f>SUM(AG101:AG119)</f>
        <v>0.0029199022030141158</v>
      </c>
      <c r="AH121" s="200" t="s">
        <v>20</v>
      </c>
      <c r="AI121" s="192">
        <f>SUM(AI101:AI119)</f>
        <v>6.70124393552489E-05</v>
      </c>
    </row>
    <row r="122" spans="8:35" ht="16.5" thickBot="1">
      <c r="H122" s="154" t="s">
        <v>6</v>
      </c>
      <c r="I122" s="155" t="s">
        <v>116</v>
      </c>
      <c r="J122" s="155" t="s">
        <v>117</v>
      </c>
      <c r="K122" s="155" t="s">
        <v>173</v>
      </c>
      <c r="L122" s="155" t="s">
        <v>174</v>
      </c>
      <c r="Z122" s="165" t="s">
        <v>202</v>
      </c>
      <c r="AA122" s="161"/>
      <c r="AB122" s="191">
        <f>COS($AB100*PI()/180)</f>
        <v>1</v>
      </c>
      <c r="AC122" s="2"/>
      <c r="AD122" s="2"/>
      <c r="AE122" s="28"/>
      <c r="AF122" s="162"/>
      <c r="AG122" s="159"/>
      <c r="AH122" s="201"/>
      <c r="AI122" s="159"/>
    </row>
    <row r="123" spans="8:35" ht="13.5" thickTop="1">
      <c r="H123" s="153">
        <v>-15</v>
      </c>
      <c r="I123" s="109">
        <v>-0.4301406932901266</v>
      </c>
      <c r="J123" s="109">
        <v>0.1740444933563962</v>
      </c>
      <c r="K123" s="109">
        <v>-0.46053003416267274</v>
      </c>
      <c r="L123" s="109">
        <v>0.05678546755925243</v>
      </c>
      <c r="Z123" s="165" t="s">
        <v>203</v>
      </c>
      <c r="AA123" s="161"/>
      <c r="AB123" s="191">
        <f>SIN($AB100*PI()/180)</f>
        <v>0</v>
      </c>
      <c r="AC123" s="2"/>
      <c r="AD123" s="2"/>
      <c r="AE123" s="2"/>
      <c r="AF123" s="162" t="s">
        <v>197</v>
      </c>
      <c r="AG123" s="195">
        <f>0.5*PI()/180</f>
        <v>0.008726646259971648</v>
      </c>
      <c r="AH123" s="201" t="s">
        <v>197</v>
      </c>
      <c r="AI123" s="195">
        <f>0.5*PI()/180</f>
        <v>0.008726646259971648</v>
      </c>
    </row>
    <row r="124" spans="8:35" ht="14.25">
      <c r="H124" s="153">
        <v>-10</v>
      </c>
      <c r="I124" s="109">
        <v>-0.6494649962871244</v>
      </c>
      <c r="J124" s="109">
        <v>0.039848321214272175</v>
      </c>
      <c r="K124" s="109">
        <v>-0.6465177520155498</v>
      </c>
      <c r="L124" s="109">
        <v>-0.07353547738738274</v>
      </c>
      <c r="Z124" s="160"/>
      <c r="AA124" s="169"/>
      <c r="AB124" s="2"/>
      <c r="AC124" s="160" t="s">
        <v>22</v>
      </c>
      <c r="AD124" s="160" t="s">
        <v>23</v>
      </c>
      <c r="AE124" s="2"/>
      <c r="AF124" s="163" t="s">
        <v>199</v>
      </c>
      <c r="AG124" s="193">
        <f>-AC125*AB123-AD125*AB122</f>
        <v>-0.006857358596889326</v>
      </c>
      <c r="AH124" s="202" t="s">
        <v>199</v>
      </c>
      <c r="AI124" s="197">
        <f>AC125*AB122-AD125*AB123</f>
        <v>-0.061505772265668744</v>
      </c>
    </row>
    <row r="125" spans="8:35" ht="14.25">
      <c r="H125" s="153">
        <v>-5</v>
      </c>
      <c r="I125" s="109">
        <v>-0.3637412708155168</v>
      </c>
      <c r="J125" s="109">
        <v>0.015103039631680464</v>
      </c>
      <c r="K125" s="109">
        <v>-0.3636734421004181</v>
      </c>
      <c r="L125" s="109">
        <v>-0.01665657261975386</v>
      </c>
      <c r="Z125" s="160"/>
      <c r="AA125" s="169"/>
      <c r="AB125" s="2"/>
      <c r="AC125" s="171">
        <f>$Q9</f>
        <v>-0.061505772265668744</v>
      </c>
      <c r="AD125" s="109">
        <f>$R9</f>
        <v>0.006857358596889326</v>
      </c>
      <c r="AE125" s="28"/>
      <c r="AF125" s="138" t="s">
        <v>198</v>
      </c>
      <c r="AG125" s="194">
        <f>AG123^2*AG124^2</f>
        <v>3.581034175695722E-09</v>
      </c>
      <c r="AH125" s="203" t="s">
        <v>198</v>
      </c>
      <c r="AI125" s="194">
        <f>AI123^2*AI124^2</f>
        <v>2.880888802641963E-07</v>
      </c>
    </row>
    <row r="126" spans="8:35" ht="14.25">
      <c r="H126" s="153">
        <v>0</v>
      </c>
      <c r="I126" s="109">
        <v>-0.060650675505649954</v>
      </c>
      <c r="J126" s="109">
        <v>0.006764887393584747</v>
      </c>
      <c r="K126" s="109">
        <v>-0.060650675505649954</v>
      </c>
      <c r="L126" s="109">
        <v>0.006764887393584747</v>
      </c>
      <c r="Z126" s="14"/>
      <c r="AA126" s="20"/>
      <c r="AB126" s="2"/>
      <c r="AC126" s="2"/>
      <c r="AD126" s="2"/>
      <c r="AE126" s="4"/>
      <c r="AF126" s="164" t="s">
        <v>200</v>
      </c>
      <c r="AG126" s="194">
        <f>AG121+AG125</f>
        <v>0.0029199057840482916</v>
      </c>
      <c r="AH126" s="204" t="s">
        <v>210</v>
      </c>
      <c r="AI126" s="194">
        <f>AI121+AI125</f>
        <v>6.73005282355131E-05</v>
      </c>
    </row>
    <row r="127" spans="8:35" ht="14.25">
      <c r="H127" s="153">
        <v>5</v>
      </c>
      <c r="I127" s="109">
        <v>0.157935846660797</v>
      </c>
      <c r="J127" s="109">
        <v>0.020499980423913305</v>
      </c>
      <c r="K127" s="109">
        <v>0.15912154410227547</v>
      </c>
      <c r="L127" s="109">
        <v>0.0066569557870850005</v>
      </c>
      <c r="Z127" s="14"/>
      <c r="AA127" s="8"/>
      <c r="AB127" s="36"/>
      <c r="AC127" s="2"/>
      <c r="AD127" s="2"/>
      <c r="AE127" s="4"/>
      <c r="AF127" s="164" t="s">
        <v>201</v>
      </c>
      <c r="AG127" s="187">
        <f>AG126^0.5</f>
        <v>0.054036152565188164</v>
      </c>
      <c r="AH127" s="204" t="s">
        <v>204</v>
      </c>
      <c r="AI127" s="187">
        <f>AI126^0.5</f>
        <v>0.008203689915855737</v>
      </c>
    </row>
    <row r="128" spans="8:35" ht="12.75">
      <c r="H128" s="153">
        <v>10</v>
      </c>
      <c r="I128" s="109">
        <v>0.48942010332766844</v>
      </c>
      <c r="J128" s="109">
        <v>0.057724270305950856</v>
      </c>
      <c r="K128" s="109">
        <v>0.49200842658290556</v>
      </c>
      <c r="L128" s="109">
        <v>-0.028139600122137585</v>
      </c>
      <c r="Z128" s="11"/>
      <c r="AA128" s="20"/>
      <c r="AB128" s="2"/>
      <c r="AC128" s="2"/>
      <c r="AD128" s="2"/>
      <c r="AE128" s="5"/>
      <c r="AF128" s="5"/>
      <c r="AG128" s="58"/>
      <c r="AH128" s="205"/>
      <c r="AI128" s="59"/>
    </row>
    <row r="129" spans="8:12" ht="12.75">
      <c r="H129" s="153">
        <v>15</v>
      </c>
      <c r="I129" s="109">
        <v>0.7700390447987385</v>
      </c>
      <c r="J129" s="109">
        <v>0.11106611775717248</v>
      </c>
      <c r="K129" s="109">
        <v>0.7725466271632219</v>
      </c>
      <c r="L129" s="109">
        <v>-0.09201913869915088</v>
      </c>
    </row>
    <row r="130" spans="8:27" ht="14.25">
      <c r="H130" s="153">
        <v>20</v>
      </c>
      <c r="I130" s="109">
        <v>0.3462952882998804</v>
      </c>
      <c r="J130" s="109">
        <v>0.1934571378749393</v>
      </c>
      <c r="K130" s="109">
        <v>0.39157736505168667</v>
      </c>
      <c r="L130" s="109">
        <v>0.06335028076211369</v>
      </c>
      <c r="AA130" s="142" t="s">
        <v>201</v>
      </c>
    </row>
    <row r="131" spans="8:12" ht="12.75">
      <c r="H131" s="153">
        <v>25</v>
      </c>
      <c r="I131" s="109">
        <v>0.3968524079352406</v>
      </c>
      <c r="J131" s="109">
        <v>0.2514774516505482</v>
      </c>
      <c r="K131" s="109">
        <v>0.4659493910994893</v>
      </c>
      <c r="L131" s="109">
        <v>0.060198897885822125</v>
      </c>
    </row>
    <row r="132" spans="26:35" ht="15" thickBot="1">
      <c r="Z132" s="18"/>
      <c r="AA132" s="19" t="s">
        <v>6</v>
      </c>
      <c r="AB132" s="111">
        <f>U_cp!BL4</f>
        <v>5</v>
      </c>
      <c r="AC132" s="16" t="s">
        <v>5</v>
      </c>
      <c r="AD132" s="27" t="s">
        <v>15</v>
      </c>
      <c r="AE132" s="26" t="s">
        <v>18</v>
      </c>
      <c r="AF132" s="26" t="s">
        <v>19</v>
      </c>
      <c r="AG132" s="62" t="s">
        <v>207</v>
      </c>
      <c r="AH132" s="198"/>
      <c r="AI132" s="62" t="s">
        <v>208</v>
      </c>
    </row>
    <row r="133" spans="26:35" ht="16.5" thickTop="1">
      <c r="Z133" s="10" t="s">
        <v>177</v>
      </c>
      <c r="AA133" s="7"/>
      <c r="AB133" s="109">
        <f>U_cp!BL5</f>
        <v>0.1207420997304612</v>
      </c>
      <c r="AC133" s="175">
        <v>0</v>
      </c>
      <c r="AD133" s="157">
        <v>0</v>
      </c>
      <c r="AE133" s="172">
        <f>AC151-AC134</f>
        <v>0</v>
      </c>
      <c r="AF133" s="173">
        <f>AD151-AD134</f>
        <v>-10.458879457022903</v>
      </c>
      <c r="AG133" s="188">
        <f>(AB133*0.5/$AB$153)^2*(AE133*$AB$154+AF133*$AB$155)^2</f>
        <v>1.1829865946698161E-07</v>
      </c>
      <c r="AH133" s="196"/>
      <c r="AI133" s="188">
        <f>(AB133*0.5/$AB$153)^2*(AE133*$AB$155-AF133*$AB$154)^2</f>
        <v>1.5455257979263694E-05</v>
      </c>
    </row>
    <row r="134" spans="26:35" ht="15.75">
      <c r="Z134" s="11" t="s">
        <v>178</v>
      </c>
      <c r="AA134" s="7"/>
      <c r="AB134" s="109">
        <f>U_cp!BL6</f>
        <v>0.10340938080052654</v>
      </c>
      <c r="AC134" s="176">
        <v>4</v>
      </c>
      <c r="AD134" s="157">
        <v>5.229439728511452</v>
      </c>
      <c r="AE134" s="172">
        <f>AC133-AC135</f>
        <v>-11</v>
      </c>
      <c r="AF134" s="173">
        <f>AD133-AD135</f>
        <v>-8.113631213843679</v>
      </c>
      <c r="AG134" s="188">
        <f aca="true" t="shared" si="30" ref="AG134:AG151">(AB134*0.5/$AB$153)^2*(AE134*$AB$154+AF134*$AB$155)^2</f>
        <v>1.421055664924485E-05</v>
      </c>
      <c r="AH134" s="196"/>
      <c r="AI134" s="188">
        <f aca="true" t="shared" si="31" ref="AI134:AI151">(AB134*0.5/$AB$153)^2*(AE134*$AB$155-AF134*$AB$154)^2</f>
        <v>5.299965110668928E-06</v>
      </c>
    </row>
    <row r="135" spans="26:35" ht="15.75">
      <c r="Z135" s="11" t="s">
        <v>179</v>
      </c>
      <c r="AA135" s="7"/>
      <c r="AB135" s="109">
        <f>U_cp!BL7</f>
        <v>0.10240753263197254</v>
      </c>
      <c r="AC135" s="176">
        <v>11</v>
      </c>
      <c r="AD135" s="157">
        <v>8.113631213843679</v>
      </c>
      <c r="AE135" s="172">
        <f aca="true" t="shared" si="32" ref="AE135:AF142">AC134-AC136</f>
        <v>-14</v>
      </c>
      <c r="AF135" s="173">
        <f t="shared" si="32"/>
        <v>-4.532186576667143</v>
      </c>
      <c r="AG135" s="188">
        <f t="shared" si="30"/>
        <v>2.1065270747789235E-05</v>
      </c>
      <c r="AH135" s="196"/>
      <c r="AI135" s="188">
        <f t="shared" si="31"/>
        <v>1.1117608481962126E-06</v>
      </c>
    </row>
    <row r="136" spans="26:35" ht="15.75">
      <c r="Z136" s="11" t="s">
        <v>180</v>
      </c>
      <c r="AA136" s="7"/>
      <c r="AB136" s="109">
        <f>U_cp!BL8</f>
        <v>0.10247928531652915</v>
      </c>
      <c r="AC136" s="176">
        <v>18</v>
      </c>
      <c r="AD136" s="157">
        <v>9.761626305178595</v>
      </c>
      <c r="AE136" s="172">
        <f t="shared" si="32"/>
        <v>-21</v>
      </c>
      <c r="AF136" s="173">
        <f t="shared" si="32"/>
        <v>-3.361454766628821</v>
      </c>
      <c r="AG136" s="188">
        <f t="shared" si="30"/>
        <v>4.61507548428051E-05</v>
      </c>
      <c r="AH136" s="196"/>
      <c r="AI136" s="188">
        <f t="shared" si="31"/>
        <v>2.36450644171996E-07</v>
      </c>
    </row>
    <row r="137" spans="26:35" ht="15.75">
      <c r="Z137" s="11" t="s">
        <v>181</v>
      </c>
      <c r="AA137" s="7"/>
      <c r="AB137" s="109">
        <f>U_cp!BL9</f>
        <v>0.10340938080052654</v>
      </c>
      <c r="AC137" s="176">
        <v>32</v>
      </c>
      <c r="AD137" s="157">
        <v>11.4750859804725</v>
      </c>
      <c r="AE137" s="172">
        <f t="shared" si="32"/>
        <v>-30</v>
      </c>
      <c r="AF137" s="173">
        <f t="shared" si="32"/>
        <v>-2.2418269736154635</v>
      </c>
      <c r="AG137" s="188">
        <f t="shared" si="30"/>
        <v>9.449548783471232E-05</v>
      </c>
      <c r="AH137" s="196"/>
      <c r="AI137" s="188">
        <f t="shared" si="31"/>
        <v>1.518892193866584E-08</v>
      </c>
    </row>
    <row r="138" spans="26:35" ht="15.75">
      <c r="Z138" s="11" t="s">
        <v>183</v>
      </c>
      <c r="AA138" s="7"/>
      <c r="AB138" s="109">
        <f>U_cp!BL10</f>
        <v>0.10430888351841916</v>
      </c>
      <c r="AC138" s="176">
        <v>48</v>
      </c>
      <c r="AD138" s="157">
        <v>12.003453278794058</v>
      </c>
      <c r="AE138" s="172">
        <f t="shared" si="32"/>
        <v>-64</v>
      </c>
      <c r="AF138" s="173">
        <f t="shared" si="32"/>
        <v>2.3483478487369283</v>
      </c>
      <c r="AG138" s="188">
        <f t="shared" si="30"/>
        <v>0.0004291392065640448</v>
      </c>
      <c r="AH138" s="196"/>
      <c r="AI138" s="188">
        <f t="shared" si="31"/>
        <v>6.660480024260993E-06</v>
      </c>
    </row>
    <row r="139" spans="26:35" ht="15.75">
      <c r="Z139" s="11" t="s">
        <v>184</v>
      </c>
      <c r="AA139" s="7"/>
      <c r="AB139" s="109">
        <f>U_cp!BL11</f>
        <v>0.1069830318667753</v>
      </c>
      <c r="AC139" s="176">
        <v>96</v>
      </c>
      <c r="AD139" s="157">
        <v>9.126738131735571</v>
      </c>
      <c r="AE139" s="172">
        <f t="shared" si="32"/>
        <v>-64</v>
      </c>
      <c r="AF139" s="173">
        <f t="shared" si="32"/>
        <v>4.6756398534380175</v>
      </c>
      <c r="AG139" s="188">
        <f t="shared" si="30"/>
        <v>0.0004485477815482114</v>
      </c>
      <c r="AH139" s="196"/>
      <c r="AI139" s="188">
        <f t="shared" si="31"/>
        <v>1.1710480534107393E-05</v>
      </c>
    </row>
    <row r="140" spans="26:35" ht="15.75">
      <c r="Z140" s="11" t="s">
        <v>185</v>
      </c>
      <c r="AA140" s="7"/>
      <c r="AB140" s="109">
        <f>U_cp!BL12</f>
        <v>0.10800265373183694</v>
      </c>
      <c r="AC140" s="176">
        <v>112</v>
      </c>
      <c r="AD140" s="157">
        <v>7.327813425356041</v>
      </c>
      <c r="AE140" s="172">
        <f t="shared" si="32"/>
        <v>-32</v>
      </c>
      <c r="AF140" s="173">
        <f t="shared" si="32"/>
        <v>3.880502170790571</v>
      </c>
      <c r="AG140" s="188">
        <f t="shared" si="30"/>
        <v>0.00011331643124563305</v>
      </c>
      <c r="AH140" s="196"/>
      <c r="AI140" s="188">
        <f t="shared" si="31"/>
        <v>5.044619332421047E-06</v>
      </c>
    </row>
    <row r="141" spans="26:35" ht="15.75">
      <c r="Z141" s="11" t="s">
        <v>186</v>
      </c>
      <c r="AA141" s="7"/>
      <c r="AB141" s="109">
        <f>U_cp!BL13</f>
        <v>0.10870901895980796</v>
      </c>
      <c r="AC141" s="176">
        <v>128</v>
      </c>
      <c r="AD141" s="157">
        <v>5.246235960945</v>
      </c>
      <c r="AE141" s="172">
        <f t="shared" si="32"/>
        <v>-32</v>
      </c>
      <c r="AF141" s="173">
        <f t="shared" si="32"/>
        <v>4.432378882412346</v>
      </c>
      <c r="AG141" s="188">
        <f t="shared" si="30"/>
        <v>0.00011445362700794487</v>
      </c>
      <c r="AH141" s="196"/>
      <c r="AI141" s="188">
        <f t="shared" si="31"/>
        <v>5.990159945456018E-06</v>
      </c>
    </row>
    <row r="142" spans="26:35" ht="16.5" thickBot="1">
      <c r="Z142" s="12" t="s">
        <v>187</v>
      </c>
      <c r="AA142" s="9"/>
      <c r="AB142" s="109">
        <f>U_cp!BL14</f>
        <v>0.10943619880540909</v>
      </c>
      <c r="AC142" s="177">
        <v>144</v>
      </c>
      <c r="AD142" s="178">
        <v>2.8954345429436956</v>
      </c>
      <c r="AE142" s="170">
        <f t="shared" si="32"/>
        <v>-32</v>
      </c>
      <c r="AF142" s="174">
        <f t="shared" si="32"/>
        <v>5.498235960945838</v>
      </c>
      <c r="AG142" s="188">
        <f t="shared" si="30"/>
        <v>0.00011530667186557753</v>
      </c>
      <c r="AH142" s="206"/>
      <c r="AI142" s="188">
        <f t="shared" si="31"/>
        <v>7.991790347497892E-06</v>
      </c>
    </row>
    <row r="143" spans="26:35" ht="16.5" thickTop="1">
      <c r="Z143" s="32" t="s">
        <v>188</v>
      </c>
      <c r="AA143" s="33"/>
      <c r="AB143" s="109">
        <f>U_cp!BL15</f>
        <v>0.10888887863632533</v>
      </c>
      <c r="AC143" s="175">
        <v>160</v>
      </c>
      <c r="AD143" s="179">
        <v>-0.252000000000837</v>
      </c>
      <c r="AE143" s="172">
        <f>AC142-AC144</f>
        <v>16</v>
      </c>
      <c r="AF143" s="173">
        <f>AD142-AD144</f>
        <v>8.141670503888696</v>
      </c>
      <c r="AG143" s="188">
        <f t="shared" si="30"/>
        <v>3.209432109612483E-05</v>
      </c>
      <c r="AH143" s="196"/>
      <c r="AI143" s="188">
        <f t="shared" si="31"/>
        <v>5.222927057126233E-06</v>
      </c>
    </row>
    <row r="144" spans="26:35" ht="15.75">
      <c r="Z144" s="11" t="s">
        <v>189</v>
      </c>
      <c r="AA144" s="8"/>
      <c r="AB144" s="109">
        <f>U_cp!BL16</f>
        <v>0.10835320879512723</v>
      </c>
      <c r="AC144" s="176">
        <v>128</v>
      </c>
      <c r="AD144" s="157">
        <v>-5.246235960945</v>
      </c>
      <c r="AE144" s="172">
        <f>AC143-AC145</f>
        <v>48</v>
      </c>
      <c r="AF144" s="173">
        <f>AD143-AD145</f>
        <v>7.075813425355203</v>
      </c>
      <c r="AG144" s="188">
        <f t="shared" si="30"/>
        <v>0.0002689583604779822</v>
      </c>
      <c r="AH144" s="196"/>
      <c r="AI144" s="188">
        <f t="shared" si="31"/>
        <v>9.413644619612828E-07</v>
      </c>
    </row>
    <row r="145" spans="26:35" ht="15.75">
      <c r="Z145" s="11" t="s">
        <v>190</v>
      </c>
      <c r="AA145" s="7"/>
      <c r="AB145" s="109">
        <f>U_cp!BL17</f>
        <v>0.10800265373183694</v>
      </c>
      <c r="AC145" s="176">
        <v>112</v>
      </c>
      <c r="AD145" s="180">
        <v>-7.32781342535604</v>
      </c>
      <c r="AE145" s="172">
        <f aca="true" t="shared" si="33" ref="AE145:AF151">AC144-AC146</f>
        <v>32</v>
      </c>
      <c r="AF145" s="173">
        <f t="shared" si="33"/>
        <v>3.880502170790569</v>
      </c>
      <c r="AG145" s="188">
        <f t="shared" si="30"/>
        <v>0.00011822898178564702</v>
      </c>
      <c r="AH145" s="196"/>
      <c r="AI145" s="188">
        <f t="shared" si="31"/>
        <v>1.3206879240706906E-07</v>
      </c>
    </row>
    <row r="146" spans="26:35" ht="15.75">
      <c r="Z146" s="11" t="s">
        <v>191</v>
      </c>
      <c r="AA146" s="7"/>
      <c r="AB146" s="109">
        <f>U_cp!BL18</f>
        <v>0.10731751412850832</v>
      </c>
      <c r="AC146" s="176">
        <v>96</v>
      </c>
      <c r="AD146" s="180">
        <v>-9.12673813173557</v>
      </c>
      <c r="AE146" s="172">
        <f t="shared" si="33"/>
        <v>64</v>
      </c>
      <c r="AF146" s="173">
        <f t="shared" si="33"/>
        <v>4.675639853438059</v>
      </c>
      <c r="AG146" s="188">
        <f t="shared" si="30"/>
        <v>0.0004630455339810633</v>
      </c>
      <c r="AH146" s="196"/>
      <c r="AI146" s="188">
        <f t="shared" si="31"/>
        <v>9.5220422125632E-08</v>
      </c>
    </row>
    <row r="147" spans="26:35" ht="15.75">
      <c r="Z147" s="11" t="s">
        <v>192</v>
      </c>
      <c r="AA147" s="7"/>
      <c r="AB147" s="109">
        <f>U_cp!BL19</f>
        <v>0.10610738819569093</v>
      </c>
      <c r="AC147" s="176">
        <v>48</v>
      </c>
      <c r="AD147" s="180">
        <v>-12.0034532787941</v>
      </c>
      <c r="AE147" s="172">
        <f t="shared" si="33"/>
        <v>64</v>
      </c>
      <c r="AF147" s="173">
        <f t="shared" si="33"/>
        <v>2.34834784873693</v>
      </c>
      <c r="AG147" s="188">
        <f t="shared" si="30"/>
        <v>0.00044980428111798934</v>
      </c>
      <c r="AH147" s="196"/>
      <c r="AI147" s="188">
        <f t="shared" si="31"/>
        <v>1.1531719692586192E-06</v>
      </c>
    </row>
    <row r="148" spans="26:35" ht="15.75">
      <c r="Z148" s="11" t="s">
        <v>193</v>
      </c>
      <c r="AA148" s="7"/>
      <c r="AB148" s="109">
        <f>U_cp!BL20</f>
        <v>0.10579335814894301</v>
      </c>
      <c r="AC148" s="176">
        <v>32</v>
      </c>
      <c r="AD148" s="180">
        <v>-11.4750859804725</v>
      </c>
      <c r="AE148" s="172">
        <f t="shared" si="33"/>
        <v>30</v>
      </c>
      <c r="AF148" s="173">
        <f t="shared" si="33"/>
        <v>-2.2418269736155096</v>
      </c>
      <c r="AG148" s="188">
        <f t="shared" si="30"/>
        <v>9.634972790865929E-05</v>
      </c>
      <c r="AH148" s="196"/>
      <c r="AI148" s="188">
        <f t="shared" si="31"/>
        <v>2.5688362132810233E-06</v>
      </c>
    </row>
    <row r="149" spans="26:35" ht="15.75">
      <c r="Z149" s="11" t="s">
        <v>194</v>
      </c>
      <c r="AA149" s="7"/>
      <c r="AB149" s="109">
        <f>U_cp!BL21</f>
        <v>0.10642701412194958</v>
      </c>
      <c r="AC149" s="176">
        <v>18</v>
      </c>
      <c r="AD149" s="180">
        <v>-9.76162630517859</v>
      </c>
      <c r="AE149" s="172">
        <f t="shared" si="33"/>
        <v>21</v>
      </c>
      <c r="AF149" s="173">
        <f t="shared" si="33"/>
        <v>-3.3614547666288193</v>
      </c>
      <c r="AG149" s="188">
        <f t="shared" si="30"/>
        <v>4.706314324240781E-05</v>
      </c>
      <c r="AH149" s="196"/>
      <c r="AI149" s="188">
        <f t="shared" si="31"/>
        <v>2.96677461545967E-06</v>
      </c>
    </row>
    <row r="150" spans="26:35" ht="15.75">
      <c r="Z150" s="11" t="s">
        <v>195</v>
      </c>
      <c r="AA150" s="7"/>
      <c r="AB150" s="109">
        <f>U_cp!BL22</f>
        <v>0.1074189632888623</v>
      </c>
      <c r="AC150" s="176">
        <v>11</v>
      </c>
      <c r="AD150" s="180">
        <v>-8.11363121384368</v>
      </c>
      <c r="AE150" s="172">
        <f t="shared" si="33"/>
        <v>14</v>
      </c>
      <c r="AF150" s="173">
        <f t="shared" si="33"/>
        <v>-4.53218657666714</v>
      </c>
      <c r="AG150" s="188">
        <f t="shared" si="30"/>
        <v>2.0694301695970925E-05</v>
      </c>
      <c r="AH150" s="196"/>
      <c r="AI150" s="188">
        <f t="shared" si="31"/>
        <v>3.706355491118479E-06</v>
      </c>
    </row>
    <row r="151" spans="26:35" ht="15.75">
      <c r="Z151" s="11" t="s">
        <v>196</v>
      </c>
      <c r="AA151" s="7"/>
      <c r="AB151" s="109">
        <f>U_cp!BL23</f>
        <v>0.11134250734578544</v>
      </c>
      <c r="AC151" s="176">
        <v>4</v>
      </c>
      <c r="AD151" s="180">
        <v>-5.22943972851145</v>
      </c>
      <c r="AE151" s="172">
        <f t="shared" si="33"/>
        <v>11</v>
      </c>
      <c r="AF151" s="173">
        <f t="shared" si="33"/>
        <v>-8.11363121384368</v>
      </c>
      <c r="AG151" s="188">
        <f t="shared" si="30"/>
        <v>1.2721954475803755E-05</v>
      </c>
      <c r="AH151" s="196"/>
      <c r="AI151" s="188">
        <f t="shared" si="31"/>
        <v>9.896920625705989E-06</v>
      </c>
    </row>
    <row r="152" spans="26:35" ht="16.5" thickBot="1">
      <c r="Z152" s="12" t="s">
        <v>177</v>
      </c>
      <c r="AA152" s="9"/>
      <c r="AB152" s="109">
        <f>U_cp!BL24</f>
        <v>0.1207420997304612</v>
      </c>
      <c r="AC152" s="177">
        <v>0</v>
      </c>
      <c r="AD152" s="178">
        <v>0</v>
      </c>
      <c r="AE152" s="24"/>
      <c r="AF152" s="37"/>
      <c r="AG152" s="60"/>
      <c r="AH152" s="199"/>
      <c r="AI152" s="61"/>
    </row>
    <row r="153" spans="26:35" ht="13.5" thickTop="1">
      <c r="Z153" s="166" t="s">
        <v>21</v>
      </c>
      <c r="AA153" s="167" t="s">
        <v>0</v>
      </c>
      <c r="AB153" s="190">
        <v>160</v>
      </c>
      <c r="AC153" s="168"/>
      <c r="AD153" s="168"/>
      <c r="AE153" s="58"/>
      <c r="AF153" s="41" t="s">
        <v>20</v>
      </c>
      <c r="AG153" s="192">
        <f>SUM(AG133:AG151)</f>
        <v>0.0029057646927470792</v>
      </c>
      <c r="AH153" s="200" t="s">
        <v>20</v>
      </c>
      <c r="AI153" s="192">
        <f>SUM(AI133:AI151)</f>
        <v>8.619979333642683E-05</v>
      </c>
    </row>
    <row r="154" spans="26:35" ht="12.75">
      <c r="Z154" s="165" t="s">
        <v>202</v>
      </c>
      <c r="AA154" s="161"/>
      <c r="AB154" s="191">
        <f>COS($AB132*PI()/180)</f>
        <v>0.9961946980917455</v>
      </c>
      <c r="AC154" s="2"/>
      <c r="AD154" s="2"/>
      <c r="AE154" s="28"/>
      <c r="AF154" s="162"/>
      <c r="AG154" s="159"/>
      <c r="AH154" s="201"/>
      <c r="AI154" s="159"/>
    </row>
    <row r="155" spans="26:35" ht="12.75">
      <c r="Z155" s="165" t="s">
        <v>203</v>
      </c>
      <c r="AA155" s="161"/>
      <c r="AB155" s="191">
        <f>SIN($AB132*PI()/180)</f>
        <v>0.08715574274765817</v>
      </c>
      <c r="AC155" s="2"/>
      <c r="AD155" s="2"/>
      <c r="AE155" s="2"/>
      <c r="AF155" s="162" t="s">
        <v>197</v>
      </c>
      <c r="AG155" s="195">
        <f>0.5*PI()/180</f>
        <v>0.008726646259971648</v>
      </c>
      <c r="AH155" s="201" t="s">
        <v>197</v>
      </c>
      <c r="AI155" s="195">
        <f>0.5*PI()/180</f>
        <v>0.008726646259971648</v>
      </c>
    </row>
    <row r="156" spans="26:35" ht="14.25">
      <c r="Z156" s="160"/>
      <c r="AA156" s="169"/>
      <c r="AB156" s="2"/>
      <c r="AC156" s="160" t="s">
        <v>22</v>
      </c>
      <c r="AD156" s="160" t="s">
        <v>23</v>
      </c>
      <c r="AE156" s="2"/>
      <c r="AF156" s="163" t="s">
        <v>199</v>
      </c>
      <c r="AG156" s="193">
        <f>-AC157*AB155-AD157*AB154</f>
        <v>-0.019799430038411607</v>
      </c>
      <c r="AH156" s="202" t="s">
        <v>199</v>
      </c>
      <c r="AI156" s="197">
        <f>AC157*AB154-AD157*AB155</f>
        <v>0.15717486554740911</v>
      </c>
    </row>
    <row r="157" spans="26:35" ht="14.25">
      <c r="Z157" s="160"/>
      <c r="AA157" s="169"/>
      <c r="AB157" s="2"/>
      <c r="AC157" s="171">
        <f>$Q10</f>
        <v>0.15830240176258997</v>
      </c>
      <c r="AD157" s="109">
        <f>$R10</f>
        <v>0.006025395081456339</v>
      </c>
      <c r="AE157" s="28"/>
      <c r="AF157" s="138" t="s">
        <v>198</v>
      </c>
      <c r="AG157" s="194">
        <f>AG155^2*AG156^2</f>
        <v>2.985383449777303E-08</v>
      </c>
      <c r="AH157" s="203" t="s">
        <v>198</v>
      </c>
      <c r="AI157" s="194">
        <f>AI155^2*AI156^2</f>
        <v>1.8813124904365556E-06</v>
      </c>
    </row>
    <row r="158" spans="26:35" ht="14.25">
      <c r="Z158" s="14"/>
      <c r="AA158" s="20"/>
      <c r="AB158" s="2"/>
      <c r="AC158" s="2"/>
      <c r="AD158" s="2"/>
      <c r="AE158" s="4"/>
      <c r="AF158" s="164" t="s">
        <v>200</v>
      </c>
      <c r="AG158" s="194">
        <f>AG153+AG157</f>
        <v>0.002905794546581577</v>
      </c>
      <c r="AH158" s="204" t="s">
        <v>210</v>
      </c>
      <c r="AI158" s="194">
        <f>AI153+AI157</f>
        <v>8.808110582686338E-05</v>
      </c>
    </row>
    <row r="159" spans="26:35" ht="14.25">
      <c r="Z159" s="14"/>
      <c r="AA159" s="8"/>
      <c r="AB159" s="36"/>
      <c r="AC159" s="2"/>
      <c r="AD159" s="2"/>
      <c r="AE159" s="4"/>
      <c r="AF159" s="164" t="s">
        <v>201</v>
      </c>
      <c r="AG159" s="187">
        <f>AG158^0.5</f>
        <v>0.05390542223729981</v>
      </c>
      <c r="AH159" s="204" t="s">
        <v>204</v>
      </c>
      <c r="AI159" s="187">
        <f>AI158^0.5</f>
        <v>0.009385153479131995</v>
      </c>
    </row>
    <row r="160" spans="26:35" ht="12.75">
      <c r="Z160" s="11"/>
      <c r="AA160" s="20"/>
      <c r="AB160" s="2"/>
      <c r="AC160" s="2"/>
      <c r="AD160" s="2"/>
      <c r="AE160" s="5"/>
      <c r="AF160" s="5"/>
      <c r="AG160" s="58"/>
      <c r="AH160" s="205"/>
      <c r="AI160" s="59"/>
    </row>
    <row r="162" ht="14.25">
      <c r="AA162" s="142" t="s">
        <v>201</v>
      </c>
    </row>
    <row r="164" spans="26:35" ht="15" thickBot="1">
      <c r="Z164" s="18"/>
      <c r="AA164" s="19" t="s">
        <v>6</v>
      </c>
      <c r="AB164" s="111">
        <f>U_cp!BM4</f>
        <v>10</v>
      </c>
      <c r="AC164" s="16" t="s">
        <v>5</v>
      </c>
      <c r="AD164" s="27" t="s">
        <v>15</v>
      </c>
      <c r="AE164" s="26" t="s">
        <v>18</v>
      </c>
      <c r="AF164" s="26" t="s">
        <v>19</v>
      </c>
      <c r="AG164" s="62" t="s">
        <v>207</v>
      </c>
      <c r="AH164" s="198"/>
      <c r="AI164" s="62" t="s">
        <v>208</v>
      </c>
    </row>
    <row r="165" spans="26:35" ht="16.5" thickTop="1">
      <c r="Z165" s="10" t="s">
        <v>177</v>
      </c>
      <c r="AA165" s="7"/>
      <c r="AB165" s="109">
        <f>U_cp!BM5</f>
        <v>0.11464179638729204</v>
      </c>
      <c r="AC165" s="175">
        <v>0</v>
      </c>
      <c r="AD165" s="157">
        <v>0</v>
      </c>
      <c r="AE165" s="172">
        <f>AC183-AC166</f>
        <v>0</v>
      </c>
      <c r="AF165" s="173">
        <f>AD183-AD166</f>
        <v>-10.458879457022903</v>
      </c>
      <c r="AG165" s="188">
        <f>(AB165*0.5/$AB$185)^2*(AE165*$AB$186+AF165*$AB$187)^2</f>
        <v>4.233472898460043E-07</v>
      </c>
      <c r="AH165" s="196"/>
      <c r="AI165" s="188">
        <f>(AB165*0.5/$AB$185)^2*(AE165*$AB$187-AF165*$AB$186)^2</f>
        <v>1.3616304088242188E-05</v>
      </c>
    </row>
    <row r="166" spans="26:35" ht="15.75">
      <c r="Z166" s="11" t="s">
        <v>178</v>
      </c>
      <c r="AA166" s="7"/>
      <c r="AB166" s="109">
        <f>U_cp!BM6</f>
        <v>0.09877167541190471</v>
      </c>
      <c r="AC166" s="176">
        <v>4</v>
      </c>
      <c r="AD166" s="157">
        <v>5.229439728511452</v>
      </c>
      <c r="AE166" s="172">
        <f>AC165-AC167</f>
        <v>-11</v>
      </c>
      <c r="AF166" s="173">
        <f>AD165-AD167</f>
        <v>-8.113631213843679</v>
      </c>
      <c r="AG166" s="188">
        <f aca="true" t="shared" si="34" ref="AG166:AG183">(AB166*0.5/$AB$185)^2*(AE166*$AB$186+AF166*$AB$187)^2</f>
        <v>1.4277613649084011E-05</v>
      </c>
      <c r="AH166" s="196"/>
      <c r="AI166" s="188">
        <f aca="true" t="shared" si="35" ref="AI166:AI183">(AB166*0.5/$AB$185)^2*(AE166*$AB$187-AF166*$AB$186)^2</f>
        <v>3.5221341715729624E-06</v>
      </c>
    </row>
    <row r="167" spans="26:35" ht="15.75">
      <c r="Z167" s="11" t="s">
        <v>179</v>
      </c>
      <c r="AA167" s="7"/>
      <c r="AB167" s="109">
        <f>U_cp!BM7</f>
        <v>0.09946220521848141</v>
      </c>
      <c r="AC167" s="176">
        <v>11</v>
      </c>
      <c r="AD167" s="157">
        <v>8.113631213843679</v>
      </c>
      <c r="AE167" s="172">
        <f aca="true" t="shared" si="36" ref="AE167:AF174">AC166-AC168</f>
        <v>-14</v>
      </c>
      <c r="AF167" s="173">
        <f t="shared" si="36"/>
        <v>-4.532186576667143</v>
      </c>
      <c r="AG167" s="188">
        <f t="shared" si="34"/>
        <v>2.052071477814342E-05</v>
      </c>
      <c r="AH167" s="196"/>
      <c r="AI167" s="188">
        <f t="shared" si="35"/>
        <v>3.9900091464130674E-07</v>
      </c>
    </row>
    <row r="168" spans="26:35" ht="15.75">
      <c r="Z168" s="11" t="s">
        <v>180</v>
      </c>
      <c r="AA168" s="7"/>
      <c r="AB168" s="109">
        <f>U_cp!BM8</f>
        <v>0.10017382514632146</v>
      </c>
      <c r="AC168" s="176">
        <v>18</v>
      </c>
      <c r="AD168" s="157">
        <v>9.761626305178595</v>
      </c>
      <c r="AE168" s="172">
        <f t="shared" si="36"/>
        <v>-21</v>
      </c>
      <c r="AF168" s="173">
        <f t="shared" si="36"/>
        <v>-3.361454766628821</v>
      </c>
      <c r="AG168" s="188">
        <f t="shared" si="34"/>
        <v>4.431247307411297E-05</v>
      </c>
      <c r="AH168" s="196"/>
      <c r="AI168" s="188">
        <f t="shared" si="35"/>
        <v>1.1078184737177774E-08</v>
      </c>
    </row>
    <row r="169" spans="26:35" ht="15.75">
      <c r="Z169" s="11" t="s">
        <v>181</v>
      </c>
      <c r="AA169" s="7"/>
      <c r="AB169" s="109">
        <f>U_cp!BM9</f>
        <v>0.10142109611338293</v>
      </c>
      <c r="AC169" s="176">
        <v>32</v>
      </c>
      <c r="AD169" s="157">
        <v>11.4750859804725</v>
      </c>
      <c r="AE169" s="172">
        <f t="shared" si="36"/>
        <v>-30</v>
      </c>
      <c r="AF169" s="173">
        <f t="shared" si="36"/>
        <v>-2.2418269736154635</v>
      </c>
      <c r="AG169" s="188">
        <f t="shared" si="34"/>
        <v>9.00061685374573E-05</v>
      </c>
      <c r="AH169" s="196"/>
      <c r="AI169" s="188">
        <f t="shared" si="35"/>
        <v>9.050748239930315E-07</v>
      </c>
    </row>
    <row r="170" spans="26:35" ht="15.75">
      <c r="Z170" s="11" t="s">
        <v>183</v>
      </c>
      <c r="AA170" s="7"/>
      <c r="AB170" s="109">
        <f>U_cp!BM10</f>
        <v>0.10340938080052654</v>
      </c>
      <c r="AC170" s="176">
        <v>48</v>
      </c>
      <c r="AD170" s="157">
        <v>12.003453278794058</v>
      </c>
      <c r="AE170" s="172">
        <f t="shared" si="36"/>
        <v>-64</v>
      </c>
      <c r="AF170" s="173">
        <f t="shared" si="36"/>
        <v>2.3483478487369283</v>
      </c>
      <c r="AG170" s="188">
        <f t="shared" si="34"/>
        <v>0.0004094914091749596</v>
      </c>
      <c r="AH170" s="196"/>
      <c r="AI170" s="188">
        <f t="shared" si="35"/>
        <v>1.8824489269670922E-05</v>
      </c>
    </row>
    <row r="171" spans="26:35" ht="15.75">
      <c r="Z171" s="11" t="s">
        <v>184</v>
      </c>
      <c r="AA171" s="7"/>
      <c r="AB171" s="109">
        <f>U_cp!BM11</f>
        <v>0.10665400920741057</v>
      </c>
      <c r="AC171" s="176">
        <v>96</v>
      </c>
      <c r="AD171" s="157">
        <v>9.126738131735571</v>
      </c>
      <c r="AE171" s="172">
        <f t="shared" si="36"/>
        <v>-64</v>
      </c>
      <c r="AF171" s="173">
        <f t="shared" si="36"/>
        <v>4.6756398534380175</v>
      </c>
      <c r="AG171" s="188">
        <f t="shared" si="34"/>
        <v>0.00042998718551936105</v>
      </c>
      <c r="AH171" s="196"/>
      <c r="AI171" s="188">
        <f t="shared" si="35"/>
        <v>2.7444412791120957E-05</v>
      </c>
    </row>
    <row r="172" spans="26:35" ht="15.75">
      <c r="Z172" s="11" t="s">
        <v>185</v>
      </c>
      <c r="AA172" s="7"/>
      <c r="AB172" s="109">
        <f>U_cp!BM12</f>
        <v>0.10752157825421965</v>
      </c>
      <c r="AC172" s="176">
        <v>112</v>
      </c>
      <c r="AD172" s="157">
        <v>7.327813425356041</v>
      </c>
      <c r="AE172" s="172">
        <f t="shared" si="36"/>
        <v>-32</v>
      </c>
      <c r="AF172" s="173">
        <f t="shared" si="36"/>
        <v>3.880502170790571</v>
      </c>
      <c r="AG172" s="188">
        <f t="shared" si="34"/>
        <v>0.00010737921166725241</v>
      </c>
      <c r="AH172" s="196"/>
      <c r="AI172" s="188">
        <f t="shared" si="35"/>
        <v>9.929757653241152E-06</v>
      </c>
    </row>
    <row r="173" spans="26:35" ht="15.75">
      <c r="Z173" s="11" t="s">
        <v>186</v>
      </c>
      <c r="AA173" s="7"/>
      <c r="AB173" s="109">
        <f>U_cp!BM13</f>
        <v>0.10845945209382615</v>
      </c>
      <c r="AC173" s="176">
        <v>128</v>
      </c>
      <c r="AD173" s="157">
        <v>5.246235960945</v>
      </c>
      <c r="AE173" s="172">
        <f t="shared" si="36"/>
        <v>-32</v>
      </c>
      <c r="AF173" s="173">
        <f t="shared" si="36"/>
        <v>4.432378882412346</v>
      </c>
      <c r="AG173" s="188">
        <f t="shared" si="34"/>
        <v>0.00010858266652494906</v>
      </c>
      <c r="AH173" s="196"/>
      <c r="AI173" s="188">
        <f t="shared" si="35"/>
        <v>1.1308741697382832E-05</v>
      </c>
    </row>
    <row r="174" spans="26:35" ht="16.5" thickBot="1">
      <c r="Z174" s="12" t="s">
        <v>187</v>
      </c>
      <c r="AA174" s="9"/>
      <c r="AB174" s="109">
        <f>U_cp!BM14</f>
        <v>0.10943619880540909</v>
      </c>
      <c r="AC174" s="177">
        <v>144</v>
      </c>
      <c r="AD174" s="178">
        <v>2.8954345429436956</v>
      </c>
      <c r="AE174" s="170">
        <f t="shared" si="36"/>
        <v>-32</v>
      </c>
      <c r="AF174" s="174">
        <f t="shared" si="36"/>
        <v>5.498235960945838</v>
      </c>
      <c r="AG174" s="188">
        <f t="shared" si="34"/>
        <v>0.00010922017345589651</v>
      </c>
      <c r="AH174" s="206"/>
      <c r="AI174" s="188">
        <f t="shared" si="35"/>
        <v>1.407828875717888E-05</v>
      </c>
    </row>
    <row r="175" spans="26:35" ht="16.5" thickTop="1">
      <c r="Z175" s="32" t="s">
        <v>188</v>
      </c>
      <c r="AA175" s="33"/>
      <c r="AB175" s="109">
        <f>U_cp!BM15</f>
        <v>0.10925247499971319</v>
      </c>
      <c r="AC175" s="175">
        <v>160</v>
      </c>
      <c r="AD175" s="179">
        <v>-0.252000000000837</v>
      </c>
      <c r="AE175" s="172">
        <f>AC174-AC176</f>
        <v>16</v>
      </c>
      <c r="AF175" s="173">
        <f>AD174-AD176</f>
        <v>8.141670503888696</v>
      </c>
      <c r="AG175" s="188">
        <f t="shared" si="34"/>
        <v>3.436680300631401E-05</v>
      </c>
      <c r="AH175" s="196"/>
      <c r="AI175" s="188">
        <f t="shared" si="35"/>
        <v>3.2000770539243172E-06</v>
      </c>
    </row>
    <row r="176" spans="26:35" ht="15.75">
      <c r="Z176" s="11" t="s">
        <v>189</v>
      </c>
      <c r="AA176" s="8"/>
      <c r="AB176" s="109">
        <f>U_cp!BM16</f>
        <v>0.10907003279604079</v>
      </c>
      <c r="AC176" s="176">
        <v>128</v>
      </c>
      <c r="AD176" s="157">
        <v>-5.246235960945</v>
      </c>
      <c r="AE176" s="172">
        <f>AC175-AC177</f>
        <v>48</v>
      </c>
      <c r="AF176" s="173">
        <f>AD175-AD177</f>
        <v>7.075813425355203</v>
      </c>
      <c r="AG176" s="188">
        <f t="shared" si="34"/>
        <v>0.000273265617784504</v>
      </c>
      <c r="AH176" s="196"/>
      <c r="AI176" s="188">
        <f t="shared" si="35"/>
        <v>2.1702947276973978E-07</v>
      </c>
    </row>
    <row r="177" spans="26:35" ht="15.75">
      <c r="Z177" s="11" t="s">
        <v>190</v>
      </c>
      <c r="AA177" s="7"/>
      <c r="AB177" s="109">
        <f>U_cp!BM17</f>
        <v>0.10870901895980796</v>
      </c>
      <c r="AC177" s="176">
        <v>112</v>
      </c>
      <c r="AD177" s="180">
        <v>-7.32781342535604</v>
      </c>
      <c r="AE177" s="172">
        <f aca="true" t="shared" si="37" ref="AE177:AF183">AC176-AC178</f>
        <v>32</v>
      </c>
      <c r="AF177" s="173">
        <f t="shared" si="37"/>
        <v>3.880502170790569</v>
      </c>
      <c r="AG177" s="188">
        <f t="shared" si="34"/>
        <v>0.00011956685951172369</v>
      </c>
      <c r="AH177" s="196"/>
      <c r="AI177" s="188">
        <f t="shared" si="35"/>
        <v>3.4747759052293435E-07</v>
      </c>
    </row>
    <row r="178" spans="26:35" ht="15.75">
      <c r="Z178" s="11" t="s">
        <v>191</v>
      </c>
      <c r="AA178" s="7"/>
      <c r="AB178" s="109">
        <f>U_cp!BM18</f>
        <v>0.10835320879512723</v>
      </c>
      <c r="AC178" s="176">
        <v>96</v>
      </c>
      <c r="AD178" s="180">
        <v>-9.12673813173557</v>
      </c>
      <c r="AE178" s="172">
        <f t="shared" si="37"/>
        <v>64</v>
      </c>
      <c r="AF178" s="173">
        <f t="shared" si="37"/>
        <v>4.675639853438059</v>
      </c>
      <c r="AG178" s="188">
        <f t="shared" si="34"/>
        <v>0.00046726589373000213</v>
      </c>
      <c r="AH178" s="196"/>
      <c r="AI178" s="188">
        <f t="shared" si="35"/>
        <v>4.857308929997936E-06</v>
      </c>
    </row>
    <row r="179" spans="26:35" ht="15.75">
      <c r="Z179" s="11" t="s">
        <v>192</v>
      </c>
      <c r="AA179" s="7"/>
      <c r="AB179" s="109">
        <f>U_cp!BM19</f>
        <v>0.10800265373183694</v>
      </c>
      <c r="AC179" s="176">
        <v>48</v>
      </c>
      <c r="AD179" s="180">
        <v>-12.0034532787941</v>
      </c>
      <c r="AE179" s="172">
        <f t="shared" si="37"/>
        <v>64</v>
      </c>
      <c r="AF179" s="173">
        <f t="shared" si="37"/>
        <v>2.34834784873693</v>
      </c>
      <c r="AG179" s="188">
        <f t="shared" si="34"/>
        <v>0.00045838816056644887</v>
      </c>
      <c r="AH179" s="196"/>
      <c r="AI179" s="188">
        <f t="shared" si="35"/>
        <v>8.822961910502375E-06</v>
      </c>
    </row>
    <row r="180" spans="26:35" ht="15.75">
      <c r="Z180" s="11" t="s">
        <v>193</v>
      </c>
      <c r="AA180" s="7"/>
      <c r="AB180" s="109">
        <f>U_cp!BM20</f>
        <v>0.10835320879512723</v>
      </c>
      <c r="AC180" s="176">
        <v>32</v>
      </c>
      <c r="AD180" s="180">
        <v>-11.4750859804725</v>
      </c>
      <c r="AE180" s="172">
        <f t="shared" si="37"/>
        <v>30</v>
      </c>
      <c r="AF180" s="173">
        <f t="shared" si="37"/>
        <v>-2.2418269736155096</v>
      </c>
      <c r="AG180" s="188">
        <f t="shared" si="34"/>
        <v>9.745587016229749E-05</v>
      </c>
      <c r="AH180" s="196"/>
      <c r="AI180" s="188">
        <f t="shared" si="35"/>
        <v>6.307615422331481E-06</v>
      </c>
    </row>
    <row r="181" spans="26:35" ht="15.75">
      <c r="Z181" s="11" t="s">
        <v>194</v>
      </c>
      <c r="AA181" s="7"/>
      <c r="AB181" s="109">
        <f>U_cp!BM21</f>
        <v>0.10991988492831557</v>
      </c>
      <c r="AC181" s="176">
        <v>18</v>
      </c>
      <c r="AD181" s="180">
        <v>-9.76162630517859</v>
      </c>
      <c r="AE181" s="172">
        <f t="shared" si="37"/>
        <v>21</v>
      </c>
      <c r="AF181" s="173">
        <f t="shared" si="37"/>
        <v>-3.3614547666288193</v>
      </c>
      <c r="AG181" s="188">
        <f t="shared" si="34"/>
        <v>4.7656916987320046E-05</v>
      </c>
      <c r="AH181" s="196"/>
      <c r="AI181" s="188">
        <f t="shared" si="35"/>
        <v>5.71079257594869E-06</v>
      </c>
    </row>
    <row r="182" spans="26:35" ht="15.75">
      <c r="Z182" s="11" t="s">
        <v>195</v>
      </c>
      <c r="AA182" s="7"/>
      <c r="AB182" s="109">
        <f>U_cp!BM22</f>
        <v>0.11185829599811731</v>
      </c>
      <c r="AC182" s="176">
        <v>11</v>
      </c>
      <c r="AD182" s="180">
        <v>-8.11363121384368</v>
      </c>
      <c r="AE182" s="172">
        <f t="shared" si="37"/>
        <v>14</v>
      </c>
      <c r="AF182" s="173">
        <f t="shared" si="37"/>
        <v>-4.53218657666714</v>
      </c>
      <c r="AG182" s="188">
        <f t="shared" si="34"/>
        <v>2.0651108303903053E-05</v>
      </c>
      <c r="AH182" s="196"/>
      <c r="AI182" s="188">
        <f t="shared" si="35"/>
        <v>5.80804901580272E-06</v>
      </c>
    </row>
    <row r="183" spans="26:35" ht="15.75">
      <c r="Z183" s="11" t="s">
        <v>196</v>
      </c>
      <c r="AA183" s="7"/>
      <c r="AB183" s="109">
        <f>U_cp!BM23</f>
        <v>0.1171663388047516</v>
      </c>
      <c r="AC183" s="176">
        <v>4</v>
      </c>
      <c r="AD183" s="180">
        <v>-5.22943972851145</v>
      </c>
      <c r="AE183" s="172">
        <f t="shared" si="37"/>
        <v>11</v>
      </c>
      <c r="AF183" s="173">
        <f t="shared" si="37"/>
        <v>-8.11363121384368</v>
      </c>
      <c r="AG183" s="188">
        <f t="shared" si="34"/>
        <v>1.1906205342075203E-05</v>
      </c>
      <c r="AH183" s="196"/>
      <c r="AI183" s="188">
        <f t="shared" si="35"/>
        <v>1.3140737638919243E-05</v>
      </c>
    </row>
    <row r="184" spans="26:35" ht="16.5" thickBot="1">
      <c r="Z184" s="12" t="s">
        <v>177</v>
      </c>
      <c r="AA184" s="9"/>
      <c r="AB184" s="109">
        <f>U_cp!BM24</f>
        <v>0.11464179638729204</v>
      </c>
      <c r="AC184" s="177">
        <v>0</v>
      </c>
      <c r="AD184" s="178">
        <v>0</v>
      </c>
      <c r="AE184" s="24"/>
      <c r="AF184" s="37"/>
      <c r="AG184" s="60"/>
      <c r="AH184" s="199"/>
      <c r="AI184" s="61"/>
    </row>
    <row r="185" spans="26:35" ht="13.5" thickTop="1">
      <c r="Z185" s="166" t="s">
        <v>21</v>
      </c>
      <c r="AA185" s="167" t="s">
        <v>0</v>
      </c>
      <c r="AB185" s="190">
        <v>160</v>
      </c>
      <c r="AC185" s="168"/>
      <c r="AD185" s="168"/>
      <c r="AE185" s="58"/>
      <c r="AF185" s="41" t="s">
        <v>20</v>
      </c>
      <c r="AG185" s="192">
        <f>SUM(AG165:AG183)</f>
        <v>0.0028647243990656507</v>
      </c>
      <c r="AH185" s="200" t="s">
        <v>20</v>
      </c>
      <c r="AI185" s="192">
        <f>SUM(AI165:AI183)</f>
        <v>0.00014845133196250083</v>
      </c>
    </row>
    <row r="186" spans="26:35" ht="12.75">
      <c r="Z186" s="165" t="s">
        <v>202</v>
      </c>
      <c r="AA186" s="161"/>
      <c r="AB186" s="191">
        <f>COS($AB164*PI()/180)</f>
        <v>0.984807753012208</v>
      </c>
      <c r="AC186" s="2"/>
      <c r="AD186" s="2"/>
      <c r="AE186" s="28"/>
      <c r="AF186" s="162"/>
      <c r="AG186" s="159"/>
      <c r="AH186" s="201"/>
      <c r="AI186" s="159"/>
    </row>
    <row r="187" spans="26:35" ht="12.75">
      <c r="Z187" s="165" t="s">
        <v>203</v>
      </c>
      <c r="AA187" s="161"/>
      <c r="AB187" s="191">
        <f>SIN($AB164*PI()/180)</f>
        <v>0.17364817766693033</v>
      </c>
      <c r="AC187" s="2"/>
      <c r="AD187" s="2"/>
      <c r="AE187" s="2"/>
      <c r="AF187" s="162" t="s">
        <v>197</v>
      </c>
      <c r="AG187" s="195">
        <f>0.5*PI()/180</f>
        <v>0.008726646259971648</v>
      </c>
      <c r="AH187" s="201" t="s">
        <v>197</v>
      </c>
      <c r="AI187" s="195">
        <f>0.5*PI()/180</f>
        <v>0.008726646259971648</v>
      </c>
    </row>
    <row r="188" spans="26:35" ht="14.25">
      <c r="Z188" s="160"/>
      <c r="AA188" s="169"/>
      <c r="AB188" s="2"/>
      <c r="AC188" s="160" t="s">
        <v>22</v>
      </c>
      <c r="AD188" s="160" t="s">
        <v>23</v>
      </c>
      <c r="AE188" s="2"/>
      <c r="AF188" s="163" t="s">
        <v>199</v>
      </c>
      <c r="AG188" s="193">
        <f>-AC189*AB187-AD189*AB186</f>
        <v>-0.05610818743927852</v>
      </c>
      <c r="AH188" s="202" t="s">
        <v>199</v>
      </c>
      <c r="AI188" s="197">
        <f>AC189*AB186-AD189*AB187</f>
        <v>0.47696248147117226</v>
      </c>
    </row>
    <row r="189" spans="26:35" ht="14.25">
      <c r="Z189" s="160"/>
      <c r="AA189" s="169"/>
      <c r="AB189" s="2"/>
      <c r="AC189" s="171">
        <f>$Q11</f>
        <v>0.4794594341497773</v>
      </c>
      <c r="AD189" s="109">
        <f>$R11</f>
        <v>-0.027567887725302415</v>
      </c>
      <c r="AE189" s="28"/>
      <c r="AF189" s="138" t="s">
        <v>198</v>
      </c>
      <c r="AG189" s="194">
        <f>AG187^2*AG188^2</f>
        <v>2.3974371026408165E-07</v>
      </c>
      <c r="AH189" s="203" t="s">
        <v>198</v>
      </c>
      <c r="AI189" s="194">
        <f>AI187^2*AI188^2</f>
        <v>1.732459856566962E-05</v>
      </c>
    </row>
    <row r="190" spans="26:35" ht="14.25">
      <c r="Z190" s="14"/>
      <c r="AA190" s="20"/>
      <c r="AB190" s="2"/>
      <c r="AC190" s="2"/>
      <c r="AD190" s="2"/>
      <c r="AE190" s="4"/>
      <c r="AF190" s="164" t="s">
        <v>200</v>
      </c>
      <c r="AG190" s="194">
        <f>AG185+AG189</f>
        <v>0.0028649641427759146</v>
      </c>
      <c r="AH190" s="204" t="s">
        <v>210</v>
      </c>
      <c r="AI190" s="194">
        <f>AI185+AI189</f>
        <v>0.00016577593052817045</v>
      </c>
    </row>
    <row r="191" spans="26:35" ht="14.25">
      <c r="Z191" s="14"/>
      <c r="AA191" s="8"/>
      <c r="AB191" s="36"/>
      <c r="AC191" s="2"/>
      <c r="AD191" s="2"/>
      <c r="AE191" s="4"/>
      <c r="AF191" s="164" t="s">
        <v>201</v>
      </c>
      <c r="AG191" s="187">
        <f>AG190^0.5</f>
        <v>0.053525359809868764</v>
      </c>
      <c r="AH191" s="204" t="s">
        <v>204</v>
      </c>
      <c r="AI191" s="187">
        <f>AI190^0.5</f>
        <v>0.01287540020846616</v>
      </c>
    </row>
    <row r="192" spans="26:35" ht="12.75">
      <c r="Z192" s="11"/>
      <c r="AA192" s="20"/>
      <c r="AB192" s="2"/>
      <c r="AC192" s="2"/>
      <c r="AD192" s="2"/>
      <c r="AE192" s="5"/>
      <c r="AF192" s="5"/>
      <c r="AG192" s="58"/>
      <c r="AH192" s="205"/>
      <c r="AI192" s="59"/>
    </row>
    <row r="194" ht="14.25">
      <c r="AA194" s="142" t="s">
        <v>201</v>
      </c>
    </row>
    <row r="196" spans="26:35" ht="15" thickBot="1">
      <c r="Z196" s="18"/>
      <c r="AA196" s="19" t="s">
        <v>6</v>
      </c>
      <c r="AB196" s="111">
        <f>U_cp!BN4</f>
        <v>15</v>
      </c>
      <c r="AC196" s="16" t="s">
        <v>5</v>
      </c>
      <c r="AD196" s="27" t="s">
        <v>15</v>
      </c>
      <c r="AE196" s="26" t="s">
        <v>18</v>
      </c>
      <c r="AF196" s="26" t="s">
        <v>19</v>
      </c>
      <c r="AG196" s="62" t="s">
        <v>207</v>
      </c>
      <c r="AH196" s="198"/>
      <c r="AI196" s="62" t="s">
        <v>208</v>
      </c>
    </row>
    <row r="197" spans="26:35" ht="16.5" thickTop="1">
      <c r="Z197" s="10" t="s">
        <v>177</v>
      </c>
      <c r="AA197" s="7"/>
      <c r="AB197" s="109">
        <f>U_cp!BN5</f>
        <v>0.10476884783857751</v>
      </c>
      <c r="AC197" s="175">
        <v>0</v>
      </c>
      <c r="AD197" s="157">
        <v>0</v>
      </c>
      <c r="AE197" s="172">
        <f>AC215-AC198</f>
        <v>0</v>
      </c>
      <c r="AF197" s="173">
        <f>AD215-AD198</f>
        <v>-10.458879457022903</v>
      </c>
      <c r="AG197" s="188">
        <f>(AB197*0.5/$AB$217)^2*(AE197*$AB$219+AF197*$AB$218)^2</f>
        <v>1.0940124153954021E-05</v>
      </c>
      <c r="AH197" s="196"/>
      <c r="AI197" s="188">
        <f>(AB197*0.5/$AB$217)^2*(AE197*$AB$219-AF197*$AB$218)^2</f>
        <v>1.0940124153954021E-05</v>
      </c>
    </row>
    <row r="198" spans="26:35" ht="15.75">
      <c r="Z198" s="11" t="s">
        <v>178</v>
      </c>
      <c r="AA198" s="7"/>
      <c r="AB198" s="109">
        <f>U_cp!BN6</f>
        <v>0.09853607100461223</v>
      </c>
      <c r="AC198" s="176">
        <v>4</v>
      </c>
      <c r="AD198" s="157">
        <v>5.229439728511452</v>
      </c>
      <c r="AE198" s="172">
        <f>AC197-AC199</f>
        <v>-11</v>
      </c>
      <c r="AF198" s="173">
        <f>AD197-AD199</f>
        <v>-8.113631213843679</v>
      </c>
      <c r="AG198" s="188">
        <f aca="true" t="shared" si="38" ref="AG198:AG215">(AB198*0.5/$AB$217)^2*(AE198*$AB$219+AF198*$AB$218)^2</f>
        <v>1.082362025858166E-05</v>
      </c>
      <c r="AH198" s="196"/>
      <c r="AI198" s="188">
        <f aca="true" t="shared" si="39" ref="AI198:AI215">(AB198*0.5/$AB$217)^2*(AE198*$AB$219-AF198*$AB$218)^2</f>
        <v>2.361124281700603E-06</v>
      </c>
    </row>
    <row r="199" spans="26:35" ht="15.75">
      <c r="Z199" s="11" t="s">
        <v>179</v>
      </c>
      <c r="AA199" s="7"/>
      <c r="AB199" s="109">
        <f>U_cp!BN7</f>
        <v>0.09816831405042017</v>
      </c>
      <c r="AC199" s="176">
        <v>11</v>
      </c>
      <c r="AD199" s="157">
        <v>8.113631213843679</v>
      </c>
      <c r="AE199" s="172">
        <f aca="true" t="shared" si="40" ref="AE199:AF206">AC198-AC200</f>
        <v>-14</v>
      </c>
      <c r="AF199" s="173">
        <f t="shared" si="40"/>
        <v>-4.532186576667143</v>
      </c>
      <c r="AG199" s="188">
        <f t="shared" si="38"/>
        <v>6.0249774331063294E-06</v>
      </c>
      <c r="AH199" s="196"/>
      <c r="AI199" s="188">
        <f t="shared" si="39"/>
        <v>5.354497929851259E-08</v>
      </c>
    </row>
    <row r="200" spans="26:35" ht="15.75">
      <c r="Z200" s="11" t="s">
        <v>180</v>
      </c>
      <c r="AA200" s="7"/>
      <c r="AB200" s="109">
        <f>U_cp!BN8</f>
        <v>0.09844961242195308</v>
      </c>
      <c r="AC200" s="176">
        <v>18</v>
      </c>
      <c r="AD200" s="157">
        <v>9.761626305178595</v>
      </c>
      <c r="AE200" s="172">
        <f t="shared" si="40"/>
        <v>-21</v>
      </c>
      <c r="AF200" s="173">
        <f t="shared" si="40"/>
        <v>-3.361454766628821</v>
      </c>
      <c r="AG200" s="188">
        <f t="shared" si="38"/>
        <v>7.134757636517861E-06</v>
      </c>
      <c r="AH200" s="196"/>
      <c r="AI200" s="188">
        <f t="shared" si="39"/>
        <v>4.5324750748479695E-07</v>
      </c>
    </row>
    <row r="201" spans="26:35" ht="15.75">
      <c r="Z201" s="11" t="s">
        <v>181</v>
      </c>
      <c r="AA201" s="7"/>
      <c r="AB201" s="109">
        <f>U_cp!BN9</f>
        <v>0.10093525162503755</v>
      </c>
      <c r="AC201" s="176">
        <v>32</v>
      </c>
      <c r="AD201" s="157">
        <v>11.4750859804725</v>
      </c>
      <c r="AE201" s="172">
        <f t="shared" si="40"/>
        <v>-30</v>
      </c>
      <c r="AF201" s="173">
        <f t="shared" si="40"/>
        <v>-2.2418269736154635</v>
      </c>
      <c r="AG201" s="188">
        <f t="shared" si="38"/>
        <v>9.810364609424556E-06</v>
      </c>
      <c r="AH201" s="196"/>
      <c r="AI201" s="188">
        <f t="shared" si="39"/>
        <v>3.1190857667366906E-06</v>
      </c>
    </row>
    <row r="202" spans="26:35" ht="15.75">
      <c r="Z202" s="11" t="s">
        <v>183</v>
      </c>
      <c r="AA202" s="7"/>
      <c r="AB202" s="109">
        <f>U_cp!BN10</f>
        <v>0.10240753263197254</v>
      </c>
      <c r="AC202" s="176">
        <v>48</v>
      </c>
      <c r="AD202" s="157">
        <v>12.003453278794058</v>
      </c>
      <c r="AE202" s="172">
        <f t="shared" si="40"/>
        <v>-64</v>
      </c>
      <c r="AF202" s="173">
        <f t="shared" si="40"/>
        <v>2.3483478487369283</v>
      </c>
      <c r="AG202" s="188">
        <f t="shared" si="38"/>
        <v>2.0931402926900968E-05</v>
      </c>
      <c r="AH202" s="196"/>
      <c r="AI202" s="188">
        <f t="shared" si="39"/>
        <v>3.6323799694393656E-05</v>
      </c>
    </row>
    <row r="203" spans="26:35" ht="15.75">
      <c r="Z203" s="11" t="s">
        <v>184</v>
      </c>
      <c r="AA203" s="7"/>
      <c r="AB203" s="109">
        <f>U_cp!BN11</f>
        <v>0.10594819625784994</v>
      </c>
      <c r="AC203" s="176">
        <v>96</v>
      </c>
      <c r="AD203" s="157">
        <v>9.126738131735571</v>
      </c>
      <c r="AE203" s="172">
        <f t="shared" si="40"/>
        <v>-64</v>
      </c>
      <c r="AF203" s="173">
        <f t="shared" si="40"/>
        <v>4.6756398534380175</v>
      </c>
      <c r="AG203" s="188">
        <f t="shared" si="38"/>
        <v>1.5911976618840405E-05</v>
      </c>
      <c r="AH203" s="196"/>
      <c r="AI203" s="188">
        <f t="shared" si="39"/>
        <v>4.871457175942737E-05</v>
      </c>
    </row>
    <row r="204" spans="26:35" ht="15.75">
      <c r="Z204" s="11" t="s">
        <v>185</v>
      </c>
      <c r="AA204" s="7"/>
      <c r="AB204" s="109">
        <f>U_cp!BN12</f>
        <v>0.10704721916660676</v>
      </c>
      <c r="AC204" s="176">
        <v>112</v>
      </c>
      <c r="AD204" s="157">
        <v>7.327813425356041</v>
      </c>
      <c r="AE204" s="172">
        <f t="shared" si="40"/>
        <v>-32</v>
      </c>
      <c r="AF204" s="173">
        <f t="shared" si="40"/>
        <v>3.880502170790571</v>
      </c>
      <c r="AG204" s="188">
        <f t="shared" si="38"/>
        <v>2.300386772069182E-06</v>
      </c>
      <c r="AH204" s="196"/>
      <c r="AI204" s="188">
        <f t="shared" si="39"/>
        <v>1.619635242780202E-05</v>
      </c>
    </row>
    <row r="205" spans="26:35" ht="15.75">
      <c r="Z205" s="11" t="s">
        <v>186</v>
      </c>
      <c r="AA205" s="7"/>
      <c r="AB205" s="109">
        <f>U_cp!BN13</f>
        <v>0.10806995772888206</v>
      </c>
      <c r="AC205" s="176">
        <v>128</v>
      </c>
      <c r="AD205" s="157">
        <v>5.246235960945</v>
      </c>
      <c r="AE205" s="172">
        <f t="shared" si="40"/>
        <v>-32</v>
      </c>
      <c r="AF205" s="173">
        <f t="shared" si="40"/>
        <v>4.432378882412346</v>
      </c>
      <c r="AG205" s="188">
        <f t="shared" si="38"/>
        <v>1.825646803606543E-06</v>
      </c>
      <c r="AH205" s="196"/>
      <c r="AI205" s="188">
        <f t="shared" si="39"/>
        <v>1.8002604952195798E-05</v>
      </c>
    </row>
    <row r="206" spans="26:35" ht="16.5" thickBot="1">
      <c r="Z206" s="12" t="s">
        <v>187</v>
      </c>
      <c r="AA206" s="9"/>
      <c r="AB206" s="109">
        <f>U_cp!BN14</f>
        <v>0.10921505108483555</v>
      </c>
      <c r="AC206" s="177">
        <v>144</v>
      </c>
      <c r="AD206" s="178">
        <v>2.8954345429436956</v>
      </c>
      <c r="AE206" s="170">
        <f t="shared" si="40"/>
        <v>-32</v>
      </c>
      <c r="AF206" s="174">
        <f t="shared" si="40"/>
        <v>5.498235960945838</v>
      </c>
      <c r="AG206" s="188">
        <f t="shared" si="38"/>
        <v>1.0284052165781335E-06</v>
      </c>
      <c r="AH206" s="206"/>
      <c r="AI206" s="188">
        <f t="shared" si="39"/>
        <v>2.152295499136194E-05</v>
      </c>
    </row>
    <row r="207" spans="26:35" ht="16.5" thickTop="1">
      <c r="Z207" s="32" t="s">
        <v>188</v>
      </c>
      <c r="AA207" s="33"/>
      <c r="AB207" s="109">
        <f>U_cp!BN15</f>
        <v>0.10921505108483555</v>
      </c>
      <c r="AC207" s="175">
        <v>160</v>
      </c>
      <c r="AD207" s="179">
        <v>-0.252000000000837</v>
      </c>
      <c r="AE207" s="172">
        <f>AC206-AC208</f>
        <v>16</v>
      </c>
      <c r="AF207" s="173">
        <f>AD206-AD208</f>
        <v>8.141670503888696</v>
      </c>
      <c r="AG207" s="188">
        <f t="shared" si="38"/>
        <v>1.678862039084628E-05</v>
      </c>
      <c r="AH207" s="196"/>
      <c r="AI207" s="188">
        <f t="shared" si="39"/>
        <v>1.6146743673355087E-06</v>
      </c>
    </row>
    <row r="208" spans="26:35" ht="15.75">
      <c r="Z208" s="11" t="s">
        <v>189</v>
      </c>
      <c r="AA208" s="8"/>
      <c r="AB208" s="109">
        <f>U_cp!BN16</f>
        <v>0.10921505108483555</v>
      </c>
      <c r="AC208" s="176">
        <v>128</v>
      </c>
      <c r="AD208" s="157">
        <v>-5.246235960945</v>
      </c>
      <c r="AE208" s="172">
        <f>AC207-AC209</f>
        <v>48</v>
      </c>
      <c r="AF208" s="173">
        <f>AD207-AD209</f>
        <v>7.075813425355203</v>
      </c>
      <c r="AG208" s="188">
        <f t="shared" si="38"/>
        <v>4.320047543816356E-05</v>
      </c>
      <c r="AH208" s="196"/>
      <c r="AI208" s="188">
        <f t="shared" si="39"/>
        <v>3.6380744772708295E-06</v>
      </c>
    </row>
    <row r="209" spans="26:35" ht="15.75">
      <c r="Z209" s="11" t="s">
        <v>190</v>
      </c>
      <c r="AA209" s="7"/>
      <c r="AB209" s="109">
        <f>U_cp!BN17</f>
        <v>0.10921505108483555</v>
      </c>
      <c r="AC209" s="176">
        <v>112</v>
      </c>
      <c r="AD209" s="180">
        <v>-7.32781342535604</v>
      </c>
      <c r="AE209" s="172">
        <f aca="true" t="shared" si="41" ref="AE209:AF215">AC208-AC210</f>
        <v>32</v>
      </c>
      <c r="AF209" s="173">
        <f t="shared" si="41"/>
        <v>3.880502170790569</v>
      </c>
      <c r="AG209" s="188">
        <f t="shared" si="38"/>
        <v>1.6858985034536865E-05</v>
      </c>
      <c r="AH209" s="196"/>
      <c r="AI209" s="188">
        <f t="shared" si="39"/>
        <v>2.394501251861436E-06</v>
      </c>
    </row>
    <row r="210" spans="26:35" ht="15.75">
      <c r="Z210" s="11" t="s">
        <v>191</v>
      </c>
      <c r="AA210" s="7"/>
      <c r="AB210" s="109">
        <f>U_cp!BN18</f>
        <v>0.10896113460585807</v>
      </c>
      <c r="AC210" s="176">
        <v>96</v>
      </c>
      <c r="AD210" s="180">
        <v>-9.12673813173557</v>
      </c>
      <c r="AE210" s="172">
        <f t="shared" si="41"/>
        <v>64</v>
      </c>
      <c r="AF210" s="173">
        <f t="shared" si="41"/>
        <v>4.675639853438059</v>
      </c>
      <c r="AG210" s="188">
        <f t="shared" si="38"/>
        <v>5.15246426194253E-05</v>
      </c>
      <c r="AH210" s="196"/>
      <c r="AI210" s="188">
        <f t="shared" si="39"/>
        <v>1.6829849448399056E-05</v>
      </c>
    </row>
    <row r="211" spans="26:35" ht="15.75">
      <c r="Z211" s="11" t="s">
        <v>192</v>
      </c>
      <c r="AA211" s="7"/>
      <c r="AB211" s="109">
        <f>U_cp!BN19</f>
        <v>0.10958325190520223</v>
      </c>
      <c r="AC211" s="176">
        <v>48</v>
      </c>
      <c r="AD211" s="180">
        <v>-12.0034532787941</v>
      </c>
      <c r="AE211" s="172">
        <f t="shared" si="41"/>
        <v>64</v>
      </c>
      <c r="AF211" s="173">
        <f t="shared" si="41"/>
        <v>2.34834784873693</v>
      </c>
      <c r="AG211" s="188">
        <f t="shared" si="38"/>
        <v>4.159257756318119E-05</v>
      </c>
      <c r="AH211" s="196"/>
      <c r="AI211" s="188">
        <f t="shared" si="39"/>
        <v>2.3967509100588288E-05</v>
      </c>
    </row>
    <row r="212" spans="26:35" ht="15.75">
      <c r="Z212" s="11" t="s">
        <v>193</v>
      </c>
      <c r="AA212" s="7"/>
      <c r="AB212" s="109">
        <f>U_cp!BN20</f>
        <v>0.11060256958217582</v>
      </c>
      <c r="AC212" s="176">
        <v>32</v>
      </c>
      <c r="AD212" s="180">
        <v>-11.4750859804725</v>
      </c>
      <c r="AE212" s="172">
        <f t="shared" si="41"/>
        <v>30</v>
      </c>
      <c r="AF212" s="173">
        <f t="shared" si="41"/>
        <v>-2.2418269736155096</v>
      </c>
      <c r="AG212" s="188">
        <f t="shared" si="38"/>
        <v>3.745174093359062E-06</v>
      </c>
      <c r="AH212" s="196"/>
      <c r="AI212" s="188">
        <f t="shared" si="39"/>
        <v>1.1779580982816247E-05</v>
      </c>
    </row>
    <row r="213" spans="26:35" ht="15.75">
      <c r="Z213" s="11" t="s">
        <v>194</v>
      </c>
      <c r="AA213" s="7"/>
      <c r="AB213" s="109">
        <f>U_cp!BN21</f>
        <v>0.1129953203683829</v>
      </c>
      <c r="AC213" s="176">
        <v>18</v>
      </c>
      <c r="AD213" s="180">
        <v>-9.76162630517859</v>
      </c>
      <c r="AE213" s="172">
        <f t="shared" si="41"/>
        <v>21</v>
      </c>
      <c r="AF213" s="173">
        <f t="shared" si="41"/>
        <v>-3.3614547666288193</v>
      </c>
      <c r="AG213" s="188">
        <f t="shared" si="38"/>
        <v>5.970742181840402E-07</v>
      </c>
      <c r="AH213" s="196"/>
      <c r="AI213" s="188">
        <f t="shared" si="39"/>
        <v>9.398793743834088E-06</v>
      </c>
    </row>
    <row r="214" spans="26:35" ht="15.75">
      <c r="Z214" s="11" t="s">
        <v>195</v>
      </c>
      <c r="AA214" s="7"/>
      <c r="AB214" s="109">
        <f>U_cp!BN22</f>
        <v>0.11542219174835582</v>
      </c>
      <c r="AC214" s="176">
        <v>11</v>
      </c>
      <c r="AD214" s="180">
        <v>-8.11363121384368</v>
      </c>
      <c r="AE214" s="172">
        <f t="shared" si="41"/>
        <v>14</v>
      </c>
      <c r="AF214" s="173">
        <f t="shared" si="41"/>
        <v>-4.53218657666714</v>
      </c>
      <c r="AG214" s="188">
        <f t="shared" si="38"/>
        <v>7.402096179083456E-08</v>
      </c>
      <c r="AH214" s="196"/>
      <c r="AI214" s="188">
        <f t="shared" si="39"/>
        <v>8.328971832826824E-06</v>
      </c>
    </row>
    <row r="215" spans="26:35" ht="15.75">
      <c r="Z215" s="11" t="s">
        <v>196</v>
      </c>
      <c r="AA215" s="7"/>
      <c r="AB215" s="109">
        <f>U_cp!BN23</f>
        <v>0.12030681917160647</v>
      </c>
      <c r="AC215" s="176">
        <v>4</v>
      </c>
      <c r="AD215" s="180">
        <v>-5.22943972851145</v>
      </c>
      <c r="AE215" s="172">
        <f t="shared" si="41"/>
        <v>11</v>
      </c>
      <c r="AF215" s="173">
        <f t="shared" si="41"/>
        <v>-8.11363121384368</v>
      </c>
      <c r="AG215" s="188">
        <f t="shared" si="38"/>
        <v>3.51972597956845E-06</v>
      </c>
      <c r="AH215" s="196"/>
      <c r="AI215" s="188">
        <f t="shared" si="39"/>
        <v>1.6134761610123473E-05</v>
      </c>
    </row>
    <row r="216" spans="26:35" ht="16.5" thickBot="1">
      <c r="Z216" s="12" t="s">
        <v>177</v>
      </c>
      <c r="AA216" s="9"/>
      <c r="AB216" s="109">
        <f>U_cp!BN24</f>
        <v>0.10476884783857751</v>
      </c>
      <c r="AC216" s="177">
        <v>0</v>
      </c>
      <c r="AD216" s="178">
        <v>0</v>
      </c>
      <c r="AE216" s="24"/>
      <c r="AF216" s="37"/>
      <c r="AG216" s="60"/>
      <c r="AH216" s="199"/>
      <c r="AI216" s="61"/>
    </row>
    <row r="217" spans="26:35" ht="13.5" thickTop="1">
      <c r="Z217" s="166" t="s">
        <v>21</v>
      </c>
      <c r="AA217" s="167" t="s">
        <v>0</v>
      </c>
      <c r="AB217" s="190">
        <v>160</v>
      </c>
      <c r="AC217" s="168"/>
      <c r="AD217" s="168"/>
      <c r="AE217" s="58"/>
      <c r="AF217" s="41" t="s">
        <v>20</v>
      </c>
      <c r="AG217" s="192">
        <f>SUM(AG197:AG215)</f>
        <v>0.0002646329587286352</v>
      </c>
      <c r="AH217" s="200" t="s">
        <v>20</v>
      </c>
      <c r="AI217" s="192">
        <f>SUM(AI197:AI215)</f>
        <v>0.0002517741273294112</v>
      </c>
    </row>
    <row r="218" spans="26:35" ht="12.75">
      <c r="Z218" s="165" t="s">
        <v>202</v>
      </c>
      <c r="AA218" s="161"/>
      <c r="AB218" s="191">
        <f>COS($AB196*PI()/180)</f>
        <v>0.9659258262890683</v>
      </c>
      <c r="AC218" s="2"/>
      <c r="AD218" s="2"/>
      <c r="AE218" s="28"/>
      <c r="AF218" s="162"/>
      <c r="AG218" s="159"/>
      <c r="AH218" s="201"/>
      <c r="AI218" s="159"/>
    </row>
    <row r="219" spans="26:35" ht="12.75">
      <c r="Z219" s="165" t="s">
        <v>203</v>
      </c>
      <c r="AA219" s="161"/>
      <c r="AB219" s="191">
        <f>SIN($AB196*PI()/180)</f>
        <v>0.25881904510252074</v>
      </c>
      <c r="AC219" s="2"/>
      <c r="AD219" s="2"/>
      <c r="AE219" s="2"/>
      <c r="AF219" s="162" t="s">
        <v>197</v>
      </c>
      <c r="AG219" s="195">
        <f>0.5*PI()/180</f>
        <v>0.008726646259971648</v>
      </c>
      <c r="AH219" s="201" t="s">
        <v>197</v>
      </c>
      <c r="AI219" s="195">
        <f>0.5*PI()/180</f>
        <v>0.008726646259971648</v>
      </c>
    </row>
    <row r="220" spans="26:35" ht="14.25">
      <c r="Z220" s="160"/>
      <c r="AA220" s="169"/>
      <c r="AB220" s="2"/>
      <c r="AC220" s="160" t="s">
        <v>22</v>
      </c>
      <c r="AD220" s="160" t="s">
        <v>23</v>
      </c>
      <c r="AE220" s="2"/>
      <c r="AF220" s="163" t="s">
        <v>199</v>
      </c>
      <c r="AG220" s="193">
        <f>-AC221*AB219-AD221*AB218</f>
        <v>-0.1156706136636916</v>
      </c>
      <c r="AH220" s="202" t="s">
        <v>199</v>
      </c>
      <c r="AI220" s="197">
        <f>AC221*AB218-AD221*AB219</f>
        <v>0.7434189318441431</v>
      </c>
    </row>
    <row r="221" spans="26:35" ht="14.25">
      <c r="Z221" s="160"/>
      <c r="AA221" s="169"/>
      <c r="AB221" s="2"/>
      <c r="AC221" s="171">
        <f>$Q12</f>
        <v>0.7480253037953497</v>
      </c>
      <c r="AD221" s="109">
        <f>$R12</f>
        <v>-0.08068174497057215</v>
      </c>
      <c r="AE221" s="28"/>
      <c r="AF221" s="138" t="s">
        <v>198</v>
      </c>
      <c r="AG221" s="194">
        <f>AG219^2*AG220^2</f>
        <v>1.0189217272355351E-06</v>
      </c>
      <c r="AH221" s="203" t="s">
        <v>198</v>
      </c>
      <c r="AI221" s="194">
        <f>AI219^2*AI220^2</f>
        <v>4.208835743709871E-05</v>
      </c>
    </row>
    <row r="222" spans="26:35" ht="14.25">
      <c r="Z222" s="14"/>
      <c r="AA222" s="20"/>
      <c r="AB222" s="2"/>
      <c r="AC222" s="2"/>
      <c r="AD222" s="2"/>
      <c r="AE222" s="4"/>
      <c r="AF222" s="164" t="s">
        <v>200</v>
      </c>
      <c r="AG222" s="194">
        <f>AG217+AG221</f>
        <v>0.00026565188045587075</v>
      </c>
      <c r="AH222" s="204" t="s">
        <v>210</v>
      </c>
      <c r="AI222" s="194">
        <f>AI217+AI221</f>
        <v>0.0002938624847665099</v>
      </c>
    </row>
    <row r="223" spans="26:35" ht="14.25">
      <c r="Z223" s="14"/>
      <c r="AA223" s="8"/>
      <c r="AB223" s="36"/>
      <c r="AC223" s="2"/>
      <c r="AD223" s="2"/>
      <c r="AE223" s="4"/>
      <c r="AF223" s="164" t="s">
        <v>201</v>
      </c>
      <c r="AG223" s="187">
        <f>AG222^0.5</f>
        <v>0.016298830646886014</v>
      </c>
      <c r="AH223" s="204" t="s">
        <v>204</v>
      </c>
      <c r="AI223" s="187">
        <f>AI222^0.5</f>
        <v>0.017142417704819526</v>
      </c>
    </row>
    <row r="224" spans="26:35" ht="12.75">
      <c r="Z224" s="11"/>
      <c r="AA224" s="20"/>
      <c r="AB224" s="2"/>
      <c r="AC224" s="2"/>
      <c r="AD224" s="2"/>
      <c r="AE224" s="5"/>
      <c r="AF224" s="5"/>
      <c r="AG224" s="58"/>
      <c r="AH224" s="205"/>
      <c r="AI224" s="59"/>
    </row>
    <row r="226" ht="14.25">
      <c r="AA226" s="142" t="s">
        <v>201</v>
      </c>
    </row>
    <row r="228" spans="26:35" ht="15" thickBot="1">
      <c r="Z228" s="18"/>
      <c r="AA228" s="19" t="s">
        <v>6</v>
      </c>
      <c r="AB228" s="111">
        <f>U_cp!BO4</f>
        <v>20</v>
      </c>
      <c r="AC228" s="16" t="s">
        <v>5</v>
      </c>
      <c r="AD228" s="27" t="s">
        <v>15</v>
      </c>
      <c r="AE228" s="26" t="s">
        <v>18</v>
      </c>
      <c r="AF228" s="26" t="s">
        <v>19</v>
      </c>
      <c r="AG228" s="62" t="s">
        <v>207</v>
      </c>
      <c r="AH228" s="198"/>
      <c r="AI228" s="62" t="s">
        <v>208</v>
      </c>
    </row>
    <row r="229" spans="26:35" ht="16.5" thickTop="1">
      <c r="Z229" s="10" t="s">
        <v>177</v>
      </c>
      <c r="AA229" s="7"/>
      <c r="AB229" s="109">
        <f>U_cp!BO5</f>
        <v>0.11378934383833171</v>
      </c>
      <c r="AC229" s="175">
        <v>0</v>
      </c>
      <c r="AD229" s="157">
        <v>0</v>
      </c>
      <c r="AE229" s="172">
        <f>AC247-AC230</f>
        <v>0</v>
      </c>
      <c r="AF229" s="173">
        <f>AD247-AD230</f>
        <v>-10.458879457022903</v>
      </c>
      <c r="AG229" s="188">
        <f>(AB229*0.5/$AB$249)^2*(AE229*$AB$250+AF229*$AB$251)^2</f>
        <v>1.6179940269752229E-06</v>
      </c>
      <c r="AH229" s="196"/>
      <c r="AI229" s="188">
        <f>(AB229*0.5/$AB$249)^2*(AE229*$AB$251-AF229*$AB$250)^2</f>
        <v>1.2213641763561301E-05</v>
      </c>
    </row>
    <row r="230" spans="26:35" ht="15.75">
      <c r="Z230" s="11" t="s">
        <v>178</v>
      </c>
      <c r="AA230" s="7"/>
      <c r="AB230" s="109">
        <f>U_cp!BO6</f>
        <v>0.10576225033884046</v>
      </c>
      <c r="AC230" s="176">
        <v>4</v>
      </c>
      <c r="AD230" s="157">
        <v>5.229439728511452</v>
      </c>
      <c r="AE230" s="172">
        <f>AC229-AC231</f>
        <v>-11</v>
      </c>
      <c r="AF230" s="173">
        <f>AD229-AD231</f>
        <v>-8.113631213843679</v>
      </c>
      <c r="AG230" s="188">
        <f aca="true" t="shared" si="42" ref="AG230:AG247">(AB230*0.5/$AB$249)^2*(AE230*$AB$250+AF230*$AB$251)^2</f>
        <v>1.877914072108078E-05</v>
      </c>
      <c r="AH230" s="196"/>
      <c r="AI230" s="188">
        <f aca="true" t="shared" si="43" ref="AI230:AI247">(AB230*0.5/$AB$249)^2*(AE230*$AB$251-AF230*$AB$250)^2</f>
        <v>1.629325836329197E-06</v>
      </c>
    </row>
    <row r="231" spans="26:35" ht="15.75">
      <c r="Z231" s="11" t="s">
        <v>179</v>
      </c>
      <c r="AA231" s="7"/>
      <c r="AB231" s="109">
        <f>U_cp!BO7</f>
        <v>0.10576225033884046</v>
      </c>
      <c r="AC231" s="176">
        <v>11</v>
      </c>
      <c r="AD231" s="157">
        <v>8.113631213843679</v>
      </c>
      <c r="AE231" s="172">
        <f aca="true" t="shared" si="44" ref="AE231:AF238">AC230-AC232</f>
        <v>-14</v>
      </c>
      <c r="AF231" s="173">
        <f t="shared" si="44"/>
        <v>-4.532186576667143</v>
      </c>
      <c r="AG231" s="188">
        <f t="shared" si="42"/>
        <v>2.362318609158671E-05</v>
      </c>
      <c r="AH231" s="196"/>
      <c r="AI231" s="188">
        <f t="shared" si="43"/>
        <v>3.061693022136402E-08</v>
      </c>
    </row>
    <row r="232" spans="26:35" ht="15.75">
      <c r="Z232" s="11" t="s">
        <v>180</v>
      </c>
      <c r="AA232" s="7"/>
      <c r="AB232" s="109">
        <f>U_cp!BO8</f>
        <v>0.10576225033884046</v>
      </c>
      <c r="AC232" s="176">
        <v>18</v>
      </c>
      <c r="AD232" s="157">
        <v>9.761626305178595</v>
      </c>
      <c r="AE232" s="172">
        <f t="shared" si="44"/>
        <v>-21</v>
      </c>
      <c r="AF232" s="173">
        <f t="shared" si="44"/>
        <v>-3.361454766628821</v>
      </c>
      <c r="AG232" s="188">
        <f t="shared" si="42"/>
        <v>4.7638355824882004E-05</v>
      </c>
      <c r="AH232" s="196"/>
      <c r="AI232" s="188">
        <f t="shared" si="43"/>
        <v>1.768520796050211E-06</v>
      </c>
    </row>
    <row r="233" spans="26:35" ht="15.75">
      <c r="Z233" s="11" t="s">
        <v>181</v>
      </c>
      <c r="AA233" s="7"/>
      <c r="AB233" s="109">
        <f>U_cp!BO9</f>
        <v>0.10576225033884046</v>
      </c>
      <c r="AC233" s="176">
        <v>32</v>
      </c>
      <c r="AD233" s="157">
        <v>11.4750859804725</v>
      </c>
      <c r="AE233" s="172">
        <f t="shared" si="44"/>
        <v>-30</v>
      </c>
      <c r="AF233" s="173">
        <f t="shared" si="44"/>
        <v>-2.2418269736154635</v>
      </c>
      <c r="AG233" s="188">
        <f t="shared" si="42"/>
        <v>9.159766381399867E-05</v>
      </c>
      <c r="AH233" s="196"/>
      <c r="AI233" s="188">
        <f t="shared" si="43"/>
        <v>7.262736212270007E-06</v>
      </c>
    </row>
    <row r="234" spans="26:35" ht="15.75">
      <c r="Z234" s="11" t="s">
        <v>183</v>
      </c>
      <c r="AA234" s="7"/>
      <c r="AB234" s="109">
        <f>U_cp!BO10</f>
        <v>0.10576225033884046</v>
      </c>
      <c r="AC234" s="176">
        <v>48</v>
      </c>
      <c r="AD234" s="157">
        <v>12.003453278794058</v>
      </c>
      <c r="AE234" s="172">
        <f t="shared" si="44"/>
        <v>-64</v>
      </c>
      <c r="AF234" s="173">
        <f t="shared" si="44"/>
        <v>2.3483478487369283</v>
      </c>
      <c r="AG234" s="188">
        <f t="shared" si="42"/>
        <v>0.00038460480770056624</v>
      </c>
      <c r="AH234" s="196"/>
      <c r="AI234" s="188">
        <f t="shared" si="43"/>
        <v>6.342373797236499E-05</v>
      </c>
    </row>
    <row r="235" spans="26:35" ht="15.75">
      <c r="Z235" s="11" t="s">
        <v>184</v>
      </c>
      <c r="AA235" s="7"/>
      <c r="AB235" s="109">
        <f>U_cp!BO11</f>
        <v>0.10576225033884046</v>
      </c>
      <c r="AC235" s="176">
        <v>96</v>
      </c>
      <c r="AD235" s="157">
        <v>9.126738131735571</v>
      </c>
      <c r="AE235" s="172">
        <f t="shared" si="44"/>
        <v>-64</v>
      </c>
      <c r="AF235" s="173">
        <f t="shared" si="44"/>
        <v>4.6756398534380175</v>
      </c>
      <c r="AG235" s="188">
        <f t="shared" si="42"/>
        <v>0.0003743554211475819</v>
      </c>
      <c r="AH235" s="196"/>
      <c r="AI235" s="188">
        <f t="shared" si="43"/>
        <v>7.545877325497055E-05</v>
      </c>
    </row>
    <row r="236" spans="26:35" ht="15.75">
      <c r="Z236" s="11" t="s">
        <v>185</v>
      </c>
      <c r="AA236" s="7"/>
      <c r="AB236" s="109">
        <f>U_cp!BO12</f>
        <v>0.10576225033884046</v>
      </c>
      <c r="AC236" s="176">
        <v>112</v>
      </c>
      <c r="AD236" s="157">
        <v>7.327813425356041</v>
      </c>
      <c r="AE236" s="172">
        <f t="shared" si="44"/>
        <v>-32</v>
      </c>
      <c r="AF236" s="173">
        <f t="shared" si="44"/>
        <v>3.880502170790571</v>
      </c>
      <c r="AG236" s="188">
        <f t="shared" si="42"/>
        <v>9.02452198905367E-05</v>
      </c>
      <c r="AH236" s="196"/>
      <c r="AI236" s="188">
        <f t="shared" si="43"/>
        <v>2.325620763042711E-05</v>
      </c>
    </row>
    <row r="237" spans="26:35" ht="15.75">
      <c r="Z237" s="11" t="s">
        <v>186</v>
      </c>
      <c r="AA237" s="7"/>
      <c r="AB237" s="109">
        <f>U_cp!BO13</f>
        <v>0.10576225033884046</v>
      </c>
      <c r="AC237" s="176">
        <v>128</v>
      </c>
      <c r="AD237" s="157">
        <v>5.246235960945</v>
      </c>
      <c r="AE237" s="172">
        <f t="shared" si="44"/>
        <v>-32</v>
      </c>
      <c r="AF237" s="173">
        <f t="shared" si="44"/>
        <v>4.432378882412346</v>
      </c>
      <c r="AG237" s="188">
        <f t="shared" si="42"/>
        <v>8.906384368428853E-05</v>
      </c>
      <c r="AH237" s="196"/>
      <c r="AI237" s="188">
        <f t="shared" si="43"/>
        <v>2.4938719191787407E-05</v>
      </c>
    </row>
    <row r="238" spans="26:35" ht="16.5" thickBot="1">
      <c r="Z238" s="12" t="s">
        <v>187</v>
      </c>
      <c r="AA238" s="9"/>
      <c r="AB238" s="109">
        <f>U_cp!BO14</f>
        <v>0.10731751412850832</v>
      </c>
      <c r="AC238" s="177">
        <v>144</v>
      </c>
      <c r="AD238" s="178">
        <v>2.8954345429436956</v>
      </c>
      <c r="AE238" s="170">
        <f t="shared" si="44"/>
        <v>-32</v>
      </c>
      <c r="AF238" s="174">
        <f t="shared" si="44"/>
        <v>5.498235960945838</v>
      </c>
      <c r="AG238" s="188">
        <f t="shared" si="42"/>
        <v>8.937598002682863E-05</v>
      </c>
      <c r="AH238" s="206"/>
      <c r="AI238" s="188">
        <f t="shared" si="43"/>
        <v>2.9194579468279596E-05</v>
      </c>
    </row>
    <row r="239" spans="26:35" ht="16.5" thickTop="1">
      <c r="Z239" s="32" t="s">
        <v>188</v>
      </c>
      <c r="AA239" s="33"/>
      <c r="AB239" s="109">
        <f>U_cp!BO15</f>
        <v>0.10748678671516294</v>
      </c>
      <c r="AC239" s="175">
        <v>160</v>
      </c>
      <c r="AD239" s="179">
        <v>-0.252000000000837</v>
      </c>
      <c r="AE239" s="172">
        <f>AC238-AC240</f>
        <v>16</v>
      </c>
      <c r="AF239" s="173">
        <f>AD238-AD240</f>
        <v>8.141670503888696</v>
      </c>
      <c r="AG239" s="188">
        <f t="shared" si="42"/>
        <v>3.582703315347078E-05</v>
      </c>
      <c r="AH239" s="196"/>
      <c r="AI239" s="188">
        <f t="shared" si="43"/>
        <v>5.353819056713299E-07</v>
      </c>
    </row>
    <row r="240" spans="26:35" ht="15.75">
      <c r="Z240" s="11" t="s">
        <v>189</v>
      </c>
      <c r="AA240" s="8"/>
      <c r="AB240" s="109">
        <f>U_cp!BO16</f>
        <v>0.10765740510508225</v>
      </c>
      <c r="AC240" s="176">
        <v>128</v>
      </c>
      <c r="AD240" s="157">
        <v>-5.246235960945</v>
      </c>
      <c r="AE240" s="172">
        <f>AC239-AC241</f>
        <v>48</v>
      </c>
      <c r="AF240" s="173">
        <f>AD239-AD241</f>
        <v>7.075813425355203</v>
      </c>
      <c r="AG240" s="188">
        <f t="shared" si="42"/>
        <v>0.00025564534824498746</v>
      </c>
      <c r="AH240" s="196"/>
      <c r="AI240" s="188">
        <f t="shared" si="43"/>
        <v>1.0799116902517592E-05</v>
      </c>
    </row>
    <row r="241" spans="26:35" ht="15.75">
      <c r="Z241" s="11" t="s">
        <v>190</v>
      </c>
      <c r="AA241" s="7"/>
      <c r="AB241" s="109">
        <f>U_cp!BO17</f>
        <v>0.10800265373183694</v>
      </c>
      <c r="AC241" s="176">
        <v>112</v>
      </c>
      <c r="AD241" s="180">
        <v>-7.32781342535604</v>
      </c>
      <c r="AE241" s="172">
        <f aca="true" t="shared" si="45" ref="AE241:AF247">AC240-AC242</f>
        <v>32</v>
      </c>
      <c r="AF241" s="173">
        <f t="shared" si="45"/>
        <v>3.880502170790569</v>
      </c>
      <c r="AG241" s="188">
        <f t="shared" si="42"/>
        <v>0.00011229373908704637</v>
      </c>
      <c r="AH241" s="196"/>
      <c r="AI241" s="188">
        <f t="shared" si="43"/>
        <v>6.067311491007732E-06</v>
      </c>
    </row>
    <row r="242" spans="26:35" ht="15.75">
      <c r="Z242" s="11" t="s">
        <v>191</v>
      </c>
      <c r="AA242" s="7"/>
      <c r="AB242" s="109">
        <f>U_cp!BO18</f>
        <v>0.10835320879512723</v>
      </c>
      <c r="AC242" s="176">
        <v>96</v>
      </c>
      <c r="AD242" s="180">
        <v>-9.12673813173557</v>
      </c>
      <c r="AE242" s="172">
        <f t="shared" si="45"/>
        <v>64</v>
      </c>
      <c r="AF242" s="173">
        <f t="shared" si="45"/>
        <v>4.675639853438059</v>
      </c>
      <c r="AG242" s="188">
        <f t="shared" si="42"/>
        <v>0.0004370284233366015</v>
      </c>
      <c r="AH242" s="196"/>
      <c r="AI242" s="188">
        <f t="shared" si="43"/>
        <v>3.509477932339859E-05</v>
      </c>
    </row>
    <row r="243" spans="26:35" ht="15.75">
      <c r="Z243" s="11" t="s">
        <v>192</v>
      </c>
      <c r="AA243" s="7"/>
      <c r="AB243" s="109">
        <f>U_cp!BO19</f>
        <v>0.1098074654463289</v>
      </c>
      <c r="AC243" s="176">
        <v>48</v>
      </c>
      <c r="AD243" s="180">
        <v>-12.0034532787941</v>
      </c>
      <c r="AE243" s="172">
        <f t="shared" si="45"/>
        <v>64</v>
      </c>
      <c r="AF243" s="173">
        <f t="shared" si="45"/>
        <v>2.34834784873693</v>
      </c>
      <c r="AG243" s="188">
        <f t="shared" si="42"/>
        <v>0.0004373395009765301</v>
      </c>
      <c r="AH243" s="196"/>
      <c r="AI243" s="188">
        <f t="shared" si="43"/>
        <v>4.561704236766098E-05</v>
      </c>
    </row>
    <row r="244" spans="26:35" ht="15.75">
      <c r="Z244" s="11" t="s">
        <v>193</v>
      </c>
      <c r="AA244" s="7"/>
      <c r="AB244" s="109">
        <f>U_cp!BO20</f>
        <v>0.11095135360863459</v>
      </c>
      <c r="AC244" s="176">
        <v>32</v>
      </c>
      <c r="AD244" s="180">
        <v>-11.4750859804725</v>
      </c>
      <c r="AE244" s="172">
        <f t="shared" si="45"/>
        <v>30</v>
      </c>
      <c r="AF244" s="173">
        <f t="shared" si="45"/>
        <v>-2.2418269736155096</v>
      </c>
      <c r="AG244" s="188">
        <f t="shared" si="42"/>
        <v>9.04123507062218E-05</v>
      </c>
      <c r="AH244" s="196"/>
      <c r="AI244" s="188">
        <f t="shared" si="43"/>
        <v>1.8386975982159243E-05</v>
      </c>
    </row>
    <row r="245" spans="26:35" ht="15.75">
      <c r="Z245" s="11" t="s">
        <v>194</v>
      </c>
      <c r="AA245" s="7"/>
      <c r="AB245" s="109">
        <f>U_cp!BO21</f>
        <v>0.11336989844384433</v>
      </c>
      <c r="AC245" s="176">
        <v>18</v>
      </c>
      <c r="AD245" s="180">
        <v>-9.76162630517859</v>
      </c>
      <c r="AE245" s="172">
        <f t="shared" si="45"/>
        <v>21</v>
      </c>
      <c r="AF245" s="173">
        <f t="shared" si="45"/>
        <v>-3.3614547666288193</v>
      </c>
      <c r="AG245" s="188">
        <f t="shared" si="42"/>
        <v>4.3347833759116716E-05</v>
      </c>
      <c r="AH245" s="196"/>
      <c r="AI245" s="188">
        <f t="shared" si="43"/>
        <v>1.3422513294951708E-05</v>
      </c>
    </row>
    <row r="246" spans="26:35" ht="15.75">
      <c r="Z246" s="11" t="s">
        <v>195</v>
      </c>
      <c r="AA246" s="7"/>
      <c r="AB246" s="109">
        <f>U_cp!BO22</f>
        <v>0.11581974032070363</v>
      </c>
      <c r="AC246" s="176">
        <v>11</v>
      </c>
      <c r="AD246" s="180">
        <v>-8.11363121384368</v>
      </c>
      <c r="AE246" s="172">
        <f t="shared" si="45"/>
        <v>14</v>
      </c>
      <c r="AF246" s="173">
        <f t="shared" si="45"/>
        <v>-4.53218657666714</v>
      </c>
      <c r="AG246" s="188">
        <f t="shared" si="42"/>
        <v>1.7644129339421117E-05</v>
      </c>
      <c r="AH246" s="196"/>
      <c r="AI246" s="188">
        <f t="shared" si="43"/>
        <v>1.0722307316409044E-05</v>
      </c>
    </row>
    <row r="247" spans="26:35" ht="15.75">
      <c r="Z247" s="11" t="s">
        <v>196</v>
      </c>
      <c r="AA247" s="7"/>
      <c r="AB247" s="109">
        <f>U_cp!BO23</f>
        <v>0.12035505576617024</v>
      </c>
      <c r="AC247" s="176">
        <v>4</v>
      </c>
      <c r="AD247" s="180">
        <v>-5.22943972851145</v>
      </c>
      <c r="AE247" s="172">
        <f t="shared" si="45"/>
        <v>11</v>
      </c>
      <c r="AF247" s="173">
        <f t="shared" si="45"/>
        <v>-8.11363121384368</v>
      </c>
      <c r="AG247" s="188">
        <f t="shared" si="42"/>
        <v>8.088265069717387E-06</v>
      </c>
      <c r="AH247" s="196"/>
      <c r="AI247" s="188">
        <f t="shared" si="43"/>
        <v>1.834054958562551E-05</v>
      </c>
    </row>
    <row r="248" spans="26:35" ht="16.5" thickBot="1">
      <c r="Z248" s="12" t="s">
        <v>177</v>
      </c>
      <c r="AA248" s="9"/>
      <c r="AB248" s="109">
        <f>U_cp!BO24</f>
        <v>0.11378934383833171</v>
      </c>
      <c r="AC248" s="177">
        <v>0</v>
      </c>
      <c r="AD248" s="178">
        <v>0</v>
      </c>
      <c r="AE248" s="24"/>
      <c r="AF248" s="37"/>
      <c r="AG248" s="60"/>
      <c r="AH248" s="199"/>
      <c r="AI248" s="61"/>
    </row>
    <row r="249" spans="26:35" ht="13.5" thickTop="1">
      <c r="Z249" s="166" t="s">
        <v>21</v>
      </c>
      <c r="AA249" s="167" t="s">
        <v>0</v>
      </c>
      <c r="AB249" s="190">
        <v>160</v>
      </c>
      <c r="AC249" s="168"/>
      <c r="AD249" s="168"/>
      <c r="AE249" s="58"/>
      <c r="AF249" s="41" t="s">
        <v>20</v>
      </c>
      <c r="AG249" s="192">
        <f>SUM(AG229:AG247)</f>
        <v>0.0026485282366014383</v>
      </c>
      <c r="AH249" s="200" t="s">
        <v>20</v>
      </c>
      <c r="AI249" s="192">
        <f>SUM(AI229:AI247)</f>
        <v>0.0003981628372256635</v>
      </c>
    </row>
    <row r="250" spans="26:35" ht="12.75">
      <c r="Z250" s="165" t="s">
        <v>202</v>
      </c>
      <c r="AA250" s="161"/>
      <c r="AB250" s="191">
        <f>COS($AB228*PI()/180)</f>
        <v>0.9396926207859084</v>
      </c>
      <c r="AC250" s="2"/>
      <c r="AD250" s="2"/>
      <c r="AE250" s="28"/>
      <c r="AF250" s="162"/>
      <c r="AG250" s="159"/>
      <c r="AH250" s="201"/>
      <c r="AI250" s="159"/>
    </row>
    <row r="251" spans="26:35" ht="12.75">
      <c r="Z251" s="165" t="s">
        <v>203</v>
      </c>
      <c r="AA251" s="161"/>
      <c r="AB251" s="191">
        <f>SIN($AB228*PI()/180)</f>
        <v>0.3420201433256687</v>
      </c>
      <c r="AC251" s="2"/>
      <c r="AD251" s="2"/>
      <c r="AE251" s="2"/>
      <c r="AF251" s="162" t="s">
        <v>197</v>
      </c>
      <c r="AG251" s="195">
        <f>0.5*PI()/180</f>
        <v>0.008726646259971648</v>
      </c>
      <c r="AH251" s="201" t="s">
        <v>197</v>
      </c>
      <c r="AI251" s="195">
        <f>0.5*PI()/180</f>
        <v>0.008726646259971648</v>
      </c>
    </row>
    <row r="252" spans="26:35" ht="14.25">
      <c r="Z252" s="160"/>
      <c r="AA252" s="169"/>
      <c r="AB252" s="2"/>
      <c r="AC252" s="160" t="s">
        <v>22</v>
      </c>
      <c r="AD252" s="160" t="s">
        <v>23</v>
      </c>
      <c r="AE252" s="2"/>
      <c r="AF252" s="163" t="s">
        <v>199</v>
      </c>
      <c r="AG252" s="193">
        <f>-AC253*AB251-AD253*AB250</f>
        <v>-0.1876547812804604</v>
      </c>
      <c r="AH252" s="202" t="s">
        <v>199</v>
      </c>
      <c r="AI252" s="197">
        <f>AC253*AB250-AD253*AB251</f>
        <v>0.33466873314237766</v>
      </c>
    </row>
    <row r="253" spans="26:35" ht="14.25">
      <c r="Z253" s="160"/>
      <c r="AA253" s="169"/>
      <c r="AB253" s="2"/>
      <c r="AC253" s="171">
        <f>$Q13</f>
        <v>0.3786674541309507</v>
      </c>
      <c r="AD253" s="109">
        <f>$R13</f>
        <v>0.06187436514846627</v>
      </c>
      <c r="AE253" s="28"/>
      <c r="AF253" s="138" t="s">
        <v>198</v>
      </c>
      <c r="AG253" s="194">
        <f>AG251^2*AG252^2</f>
        <v>2.681723591256872E-06</v>
      </c>
      <c r="AH253" s="203" t="s">
        <v>198</v>
      </c>
      <c r="AI253" s="194">
        <f>AI251^2*AI252^2</f>
        <v>8.52952847361247E-06</v>
      </c>
    </row>
    <row r="254" spans="26:35" ht="14.25">
      <c r="Z254" s="14"/>
      <c r="AA254" s="20"/>
      <c r="AB254" s="2"/>
      <c r="AC254" s="2"/>
      <c r="AD254" s="2"/>
      <c r="AE254" s="4"/>
      <c r="AF254" s="164" t="s">
        <v>200</v>
      </c>
      <c r="AG254" s="194">
        <f>AG249+AG253</f>
        <v>0.002651209960192695</v>
      </c>
      <c r="AH254" s="204" t="s">
        <v>210</v>
      </c>
      <c r="AI254" s="194">
        <f>AI249+AI253</f>
        <v>0.000406692365699276</v>
      </c>
    </row>
    <row r="255" spans="26:35" ht="14.25">
      <c r="Z255" s="14"/>
      <c r="AA255" s="8"/>
      <c r="AB255" s="36"/>
      <c r="AC255" s="2"/>
      <c r="AD255" s="2"/>
      <c r="AE255" s="4"/>
      <c r="AF255" s="164" t="s">
        <v>201</v>
      </c>
      <c r="AG255" s="187">
        <f>AG254^0.5</f>
        <v>0.051489901536055545</v>
      </c>
      <c r="AH255" s="204" t="s">
        <v>204</v>
      </c>
      <c r="AI255" s="187">
        <f>AI254^0.5</f>
        <v>0.0201666151274644</v>
      </c>
    </row>
    <row r="256" spans="26:35" ht="12.75">
      <c r="Z256" s="11"/>
      <c r="AA256" s="20"/>
      <c r="AB256" s="2"/>
      <c r="AC256" s="2"/>
      <c r="AD256" s="2"/>
      <c r="AE256" s="5"/>
      <c r="AF256" s="5"/>
      <c r="AG256" s="58"/>
      <c r="AH256" s="205"/>
      <c r="AI256" s="59"/>
    </row>
    <row r="258" ht="14.25">
      <c r="AA258" s="142" t="s">
        <v>201</v>
      </c>
    </row>
    <row r="260" spans="26:35" ht="15" thickBot="1">
      <c r="Z260" s="18"/>
      <c r="AA260" s="19" t="s">
        <v>6</v>
      </c>
      <c r="AB260" s="111">
        <f>U_cp!BP4</f>
        <v>25</v>
      </c>
      <c r="AC260" s="16" t="s">
        <v>5</v>
      </c>
      <c r="AD260" s="27" t="s">
        <v>15</v>
      </c>
      <c r="AE260" s="26" t="s">
        <v>18</v>
      </c>
      <c r="AF260" s="26" t="s">
        <v>19</v>
      </c>
      <c r="AG260" s="62" t="s">
        <v>207</v>
      </c>
      <c r="AH260" s="198"/>
      <c r="AI260" s="62" t="s">
        <v>208</v>
      </c>
    </row>
    <row r="261" spans="26:35" ht="16.5" thickTop="1">
      <c r="Z261" s="10" t="s">
        <v>177</v>
      </c>
      <c r="AA261" s="7"/>
      <c r="AB261" s="109">
        <f>U_cp!BP5</f>
        <v>0.11095135360863459</v>
      </c>
      <c r="AC261" s="175">
        <v>0</v>
      </c>
      <c r="AD261" s="157">
        <v>0</v>
      </c>
      <c r="AE261" s="172">
        <f>AC279-AC262</f>
        <v>0</v>
      </c>
      <c r="AF261" s="173">
        <f>AD279-AD262</f>
        <v>-10.458879457022903</v>
      </c>
      <c r="AG261" s="188">
        <f>(AB261*0.5/$AB$281)^2*(AE261*$AB$282+AF261*$AB$283)^2</f>
        <v>2.3487245505741862E-06</v>
      </c>
      <c r="AH261" s="196"/>
      <c r="AI261" s="188">
        <f>(AB261*0.5/$AB$281)^2*(AE261*$AB$283-AF261*$AB$282)^2</f>
        <v>1.0801572663434182E-05</v>
      </c>
    </row>
    <row r="262" spans="26:35" ht="15.75">
      <c r="Z262" s="11" t="s">
        <v>178</v>
      </c>
      <c r="AA262" s="7"/>
      <c r="AB262" s="109">
        <f>U_cp!BP6</f>
        <v>0.10601254518685313</v>
      </c>
      <c r="AC262" s="176">
        <v>4</v>
      </c>
      <c r="AD262" s="157">
        <v>5.229439728511452</v>
      </c>
      <c r="AE262" s="172">
        <f>AC261-AC263</f>
        <v>-11</v>
      </c>
      <c r="AF262" s="173">
        <f>AD261-AD263</f>
        <v>-8.113631213843679</v>
      </c>
      <c r="AG262" s="188">
        <f aca="true" t="shared" si="46" ref="AG262:AG279">(AB262*0.5/$AB$281)^2*(AE262*$AB$282+AF262*$AB$283)^2</f>
        <v>1.9702325368485134E-05</v>
      </c>
      <c r="AH262" s="196"/>
      <c r="AI262" s="188">
        <f aca="true" t="shared" si="47" ref="AI262:AI279">(AB262*0.5/$AB$281)^2*(AE262*$AB$283-AF262*$AB$282)^2</f>
        <v>8.028520365707284E-07</v>
      </c>
    </row>
    <row r="263" spans="26:35" ht="15.75">
      <c r="Z263" s="11" t="s">
        <v>179</v>
      </c>
      <c r="AA263" s="7"/>
      <c r="AB263" s="109">
        <f>U_cp!BP7</f>
        <v>0.10601254518685313</v>
      </c>
      <c r="AC263" s="176">
        <v>11</v>
      </c>
      <c r="AD263" s="157">
        <v>8.113631213843679</v>
      </c>
      <c r="AE263" s="172">
        <f aca="true" t="shared" si="48" ref="AE263:AF270">AC262-AC264</f>
        <v>-14</v>
      </c>
      <c r="AF263" s="173">
        <f t="shared" si="48"/>
        <v>-4.532186576667143</v>
      </c>
      <c r="AG263" s="188">
        <f t="shared" si="46"/>
        <v>2.3406690071751697E-05</v>
      </c>
      <c r="AH263" s="196"/>
      <c r="AI263" s="188">
        <f t="shared" si="47"/>
        <v>3.5920267193002904E-07</v>
      </c>
    </row>
    <row r="264" spans="26:35" ht="15.75">
      <c r="Z264" s="11" t="s">
        <v>180</v>
      </c>
      <c r="AA264" s="7"/>
      <c r="AB264" s="109">
        <f>U_cp!BP8</f>
        <v>0.10601254518685313</v>
      </c>
      <c r="AC264" s="176">
        <v>18</v>
      </c>
      <c r="AD264" s="157">
        <v>9.761626305178595</v>
      </c>
      <c r="AE264" s="172">
        <f t="shared" si="48"/>
        <v>-21</v>
      </c>
      <c r="AF264" s="173">
        <f t="shared" si="48"/>
        <v>-3.361454766628821</v>
      </c>
      <c r="AG264" s="188">
        <f t="shared" si="46"/>
        <v>4.59125926175183E-05</v>
      </c>
      <c r="AH264" s="196"/>
      <c r="AI264" s="188">
        <f t="shared" si="47"/>
        <v>3.7284113889332867E-06</v>
      </c>
    </row>
    <row r="265" spans="26:35" ht="15.75">
      <c r="Z265" s="11" t="s">
        <v>181</v>
      </c>
      <c r="AA265" s="7"/>
      <c r="AB265" s="109">
        <f>U_cp!BP9</f>
        <v>0.10601254518685313</v>
      </c>
      <c r="AC265" s="176">
        <v>32</v>
      </c>
      <c r="AD265" s="157">
        <v>11.4750859804725</v>
      </c>
      <c r="AE265" s="172">
        <f t="shared" si="48"/>
        <v>-30</v>
      </c>
      <c r="AF265" s="173">
        <f t="shared" si="48"/>
        <v>-2.2418269736154635</v>
      </c>
      <c r="AG265" s="188">
        <f t="shared" si="46"/>
        <v>8.68880357677681E-05</v>
      </c>
      <c r="AH265" s="196"/>
      <c r="AI265" s="188">
        <f t="shared" si="47"/>
        <v>1.2440840077507176E-05</v>
      </c>
    </row>
    <row r="266" spans="26:35" ht="15.75">
      <c r="Z266" s="11" t="s">
        <v>183</v>
      </c>
      <c r="AA266" s="7"/>
      <c r="AB266" s="109">
        <f>U_cp!BP10</f>
        <v>0.10601254518685313</v>
      </c>
      <c r="AC266" s="176">
        <v>48</v>
      </c>
      <c r="AD266" s="157">
        <v>12.003453278794058</v>
      </c>
      <c r="AE266" s="172">
        <f t="shared" si="48"/>
        <v>-64</v>
      </c>
      <c r="AF266" s="173">
        <f t="shared" si="48"/>
        <v>2.3483478487369283</v>
      </c>
      <c r="AG266" s="188">
        <f t="shared" si="46"/>
        <v>0.00035672668355472836</v>
      </c>
      <c r="AH266" s="196"/>
      <c r="AI266" s="188">
        <f t="shared" si="47"/>
        <v>9.342496236680276E-05</v>
      </c>
    </row>
    <row r="267" spans="26:35" ht="15.75">
      <c r="Z267" s="11" t="s">
        <v>184</v>
      </c>
      <c r="AA267" s="7"/>
      <c r="AB267" s="109">
        <f>U_cp!BP11</f>
        <v>0.10601254518685313</v>
      </c>
      <c r="AC267" s="176">
        <v>96</v>
      </c>
      <c r="AD267" s="157">
        <v>9.126738131735571</v>
      </c>
      <c r="AE267" s="172">
        <f t="shared" si="48"/>
        <v>-64</v>
      </c>
      <c r="AF267" s="173">
        <f t="shared" si="48"/>
        <v>4.6756398534380175</v>
      </c>
      <c r="AG267" s="188">
        <f t="shared" si="46"/>
        <v>0.0003445243822174374</v>
      </c>
      <c r="AH267" s="196"/>
      <c r="AI267" s="188">
        <f t="shared" si="47"/>
        <v>0.00010742137419647178</v>
      </c>
    </row>
    <row r="268" spans="26:35" ht="15.75">
      <c r="Z268" s="11" t="s">
        <v>185</v>
      </c>
      <c r="AA268" s="7"/>
      <c r="AB268" s="109">
        <f>U_cp!BP12</f>
        <v>0.10601254518685313</v>
      </c>
      <c r="AC268" s="176">
        <v>112</v>
      </c>
      <c r="AD268" s="157">
        <v>7.327813425356041</v>
      </c>
      <c r="AE268" s="172">
        <f t="shared" si="48"/>
        <v>-32</v>
      </c>
      <c r="AF268" s="173">
        <f t="shared" si="48"/>
        <v>3.880502170790571</v>
      </c>
      <c r="AG268" s="188">
        <f t="shared" si="46"/>
        <v>8.216869197572916E-05</v>
      </c>
      <c r="AH268" s="196"/>
      <c r="AI268" s="188">
        <f t="shared" si="47"/>
        <v>3.187059169594992E-05</v>
      </c>
    </row>
    <row r="269" spans="26:35" ht="15.75">
      <c r="Z269" s="11" t="s">
        <v>186</v>
      </c>
      <c r="AA269" s="7"/>
      <c r="AB269" s="109">
        <f>U_cp!BP13</f>
        <v>0.10601254518685313</v>
      </c>
      <c r="AC269" s="176">
        <v>128</v>
      </c>
      <c r="AD269" s="157">
        <v>5.246235960945</v>
      </c>
      <c r="AE269" s="172">
        <f t="shared" si="48"/>
        <v>-32</v>
      </c>
      <c r="AF269" s="173">
        <f t="shared" si="48"/>
        <v>4.432378882412346</v>
      </c>
      <c r="AG269" s="188">
        <f t="shared" si="46"/>
        <v>8.077384723322488E-05</v>
      </c>
      <c r="AH269" s="196"/>
      <c r="AI269" s="188">
        <f t="shared" si="47"/>
        <v>3.376894655429821E-05</v>
      </c>
    </row>
    <row r="270" spans="26:35" ht="16.5" thickBot="1">
      <c r="Z270" s="12" t="s">
        <v>187</v>
      </c>
      <c r="AA270" s="9"/>
      <c r="AB270" s="109">
        <f>U_cp!BP14</f>
        <v>0.10721655220840534</v>
      </c>
      <c r="AC270" s="177">
        <v>144</v>
      </c>
      <c r="AD270" s="178">
        <v>2.8954345429436956</v>
      </c>
      <c r="AE270" s="170">
        <f t="shared" si="48"/>
        <v>-32</v>
      </c>
      <c r="AF270" s="174">
        <f t="shared" si="48"/>
        <v>5.498235960945838</v>
      </c>
      <c r="AG270" s="188">
        <f t="shared" si="46"/>
        <v>7.989812346527522E-05</v>
      </c>
      <c r="AH270" s="206"/>
      <c r="AI270" s="188">
        <f t="shared" si="47"/>
        <v>3.8449443904560636E-05</v>
      </c>
    </row>
    <row r="271" spans="26:35" ht="16.5" thickTop="1">
      <c r="Z271" s="32" t="s">
        <v>188</v>
      </c>
      <c r="AA271" s="33"/>
      <c r="AB271" s="109">
        <f>U_cp!BP15</f>
        <v>0.1076060547204114</v>
      </c>
      <c r="AC271" s="175">
        <v>160</v>
      </c>
      <c r="AD271" s="179">
        <v>-0.252000000000837</v>
      </c>
      <c r="AE271" s="172">
        <f>AC270-AC272</f>
        <v>16</v>
      </c>
      <c r="AF271" s="173">
        <f>AD270-AD272</f>
        <v>8.141670503888696</v>
      </c>
      <c r="AG271" s="188">
        <f t="shared" si="46"/>
        <v>3.640011324120168E-05</v>
      </c>
      <c r="AH271" s="196"/>
      <c r="AI271" s="188">
        <f t="shared" si="47"/>
        <v>4.304251087879158E-08</v>
      </c>
    </row>
    <row r="272" spans="26:35" ht="15.75">
      <c r="Z272" s="11" t="s">
        <v>189</v>
      </c>
      <c r="AA272" s="8"/>
      <c r="AB272" s="109">
        <f>U_cp!BP16</f>
        <v>0.10800265373183694</v>
      </c>
      <c r="AC272" s="176">
        <v>128</v>
      </c>
      <c r="AD272" s="157">
        <v>-5.246235960945</v>
      </c>
      <c r="AE272" s="172">
        <f>AC271-AC273</f>
        <v>48</v>
      </c>
      <c r="AF272" s="173">
        <f>AD271-AD273</f>
        <v>7.075813425355203</v>
      </c>
      <c r="AG272" s="188">
        <f t="shared" si="46"/>
        <v>0.00024623324326680974</v>
      </c>
      <c r="AH272" s="196"/>
      <c r="AI272" s="188">
        <f t="shared" si="47"/>
        <v>2.1922893961302914E-05</v>
      </c>
    </row>
    <row r="273" spans="26:35" ht="15.75">
      <c r="Z273" s="11" t="s">
        <v>190</v>
      </c>
      <c r="AA273" s="7"/>
      <c r="AB273" s="109">
        <f>U_cp!BP17</f>
        <v>0.10860167719388186</v>
      </c>
      <c r="AC273" s="176">
        <v>112</v>
      </c>
      <c r="AD273" s="180">
        <v>-7.32781342535604</v>
      </c>
      <c r="AE273" s="172">
        <f aca="true" t="shared" si="49" ref="AE273:AF279">AC272-AC274</f>
        <v>32</v>
      </c>
      <c r="AF273" s="173">
        <f t="shared" si="49"/>
        <v>3.880502170790569</v>
      </c>
      <c r="AG273" s="188">
        <f t="shared" si="46"/>
        <v>0.00010814395035989611</v>
      </c>
      <c r="AH273" s="196"/>
      <c r="AI273" s="188">
        <f t="shared" si="47"/>
        <v>1.1533691353784788E-05</v>
      </c>
    </row>
    <row r="274" spans="26:35" ht="15.75">
      <c r="Z274" s="11" t="s">
        <v>191</v>
      </c>
      <c r="AA274" s="7"/>
      <c r="AB274" s="109">
        <f>U_cp!BP18</f>
        <v>0.10907003279604079</v>
      </c>
      <c r="AC274" s="176">
        <v>96</v>
      </c>
      <c r="AD274" s="180">
        <v>-9.12673813173557</v>
      </c>
      <c r="AE274" s="172">
        <f t="shared" si="49"/>
        <v>64</v>
      </c>
      <c r="AF274" s="173">
        <f t="shared" si="49"/>
        <v>4.675639853438059</v>
      </c>
      <c r="AG274" s="188">
        <f t="shared" si="46"/>
        <v>0.00041794548874216796</v>
      </c>
      <c r="AH274" s="196"/>
      <c r="AI274" s="188">
        <f t="shared" si="47"/>
        <v>6.044515550087353E-05</v>
      </c>
    </row>
    <row r="275" spans="26:35" ht="15.75">
      <c r="Z275" s="11" t="s">
        <v>192</v>
      </c>
      <c r="AA275" s="7"/>
      <c r="AB275" s="109">
        <f>U_cp!BP19</f>
        <v>0.11134250734578544</v>
      </c>
      <c r="AC275" s="176">
        <v>48</v>
      </c>
      <c r="AD275" s="180">
        <v>-12.0034532787941</v>
      </c>
      <c r="AE275" s="172">
        <f t="shared" si="49"/>
        <v>64</v>
      </c>
      <c r="AF275" s="173">
        <f t="shared" si="49"/>
        <v>2.34834784873693</v>
      </c>
      <c r="AG275" s="188">
        <f t="shared" si="46"/>
        <v>0.0004213756396426957</v>
      </c>
      <c r="AH275" s="196"/>
      <c r="AI275" s="188">
        <f t="shared" si="47"/>
        <v>7.517816502361473E-05</v>
      </c>
    </row>
    <row r="276" spans="26:35" ht="15.75">
      <c r="Z276" s="11" t="s">
        <v>193</v>
      </c>
      <c r="AA276" s="7"/>
      <c r="AB276" s="109">
        <f>U_cp!BP20</f>
        <v>0.11311948641376776</v>
      </c>
      <c r="AC276" s="176">
        <v>32</v>
      </c>
      <c r="AD276" s="180">
        <v>-11.4750859804725</v>
      </c>
      <c r="AE276" s="172">
        <f t="shared" si="49"/>
        <v>30</v>
      </c>
      <c r="AF276" s="173">
        <f t="shared" si="49"/>
        <v>-2.2418269736155096</v>
      </c>
      <c r="AG276" s="188">
        <f t="shared" si="46"/>
        <v>8.605220880375269E-05</v>
      </c>
      <c r="AH276" s="196"/>
      <c r="AI276" s="188">
        <f t="shared" si="47"/>
        <v>2.7040823060620007E-05</v>
      </c>
    </row>
    <row r="277" spans="26:35" ht="15.75">
      <c r="Z277" s="11" t="s">
        <v>194</v>
      </c>
      <c r="AA277" s="7"/>
      <c r="AB277" s="109">
        <f>U_cp!BP21</f>
        <v>0.11568712671946386</v>
      </c>
      <c r="AC277" s="176">
        <v>18</v>
      </c>
      <c r="AD277" s="180">
        <v>-9.76162630517859</v>
      </c>
      <c r="AE277" s="172">
        <f t="shared" si="49"/>
        <v>21</v>
      </c>
      <c r="AF277" s="173">
        <f t="shared" si="49"/>
        <v>-3.3614547666288193</v>
      </c>
      <c r="AG277" s="188">
        <f t="shared" si="46"/>
        <v>4.053966314671402E-05</v>
      </c>
      <c r="AH277" s="196"/>
      <c r="AI277" s="188">
        <f t="shared" si="47"/>
        <v>1.8575120381353734E-05</v>
      </c>
    </row>
    <row r="278" spans="26:35" ht="15.75">
      <c r="Z278" s="11" t="s">
        <v>195</v>
      </c>
      <c r="AA278" s="7"/>
      <c r="AB278" s="109">
        <f>U_cp!BP22</f>
        <v>0.11808493385055517</v>
      </c>
      <c r="AC278" s="176">
        <v>11</v>
      </c>
      <c r="AD278" s="180">
        <v>-8.11363121384368</v>
      </c>
      <c r="AE278" s="172">
        <f t="shared" si="49"/>
        <v>14</v>
      </c>
      <c r="AF278" s="173">
        <f t="shared" si="49"/>
        <v>-4.53218657666714</v>
      </c>
      <c r="AG278" s="188">
        <f t="shared" si="46"/>
        <v>1.580360743900658E-05</v>
      </c>
      <c r="AH278" s="196"/>
      <c r="AI278" s="188">
        <f t="shared" si="47"/>
        <v>1.3683256880435921E-05</v>
      </c>
    </row>
    <row r="279" spans="26:35" ht="15.75">
      <c r="Z279" s="11" t="s">
        <v>196</v>
      </c>
      <c r="AA279" s="7"/>
      <c r="AB279" s="109">
        <f>U_cp!BP23</f>
        <v>0.12176973557023721</v>
      </c>
      <c r="AC279" s="176">
        <v>4</v>
      </c>
      <c r="AD279" s="180">
        <v>-5.22943972851145</v>
      </c>
      <c r="AE279" s="172">
        <f t="shared" si="49"/>
        <v>11</v>
      </c>
      <c r="AF279" s="173">
        <f t="shared" si="49"/>
        <v>-8.11363121384368</v>
      </c>
      <c r="AG279" s="188">
        <f t="shared" si="46"/>
        <v>6.194262962311727E-06</v>
      </c>
      <c r="AH279" s="196"/>
      <c r="AI279" s="188">
        <f t="shared" si="47"/>
        <v>2.0859503346479878E-05</v>
      </c>
    </row>
    <row r="280" spans="26:35" ht="16.5" thickBot="1">
      <c r="Z280" s="12" t="s">
        <v>177</v>
      </c>
      <c r="AA280" s="9"/>
      <c r="AB280" s="109">
        <f>U_cp!BP24</f>
        <v>0.11095135360863459</v>
      </c>
      <c r="AC280" s="177">
        <v>0</v>
      </c>
      <c r="AD280" s="178">
        <v>0</v>
      </c>
      <c r="AE280" s="24"/>
      <c r="AF280" s="37"/>
      <c r="AG280" s="60"/>
      <c r="AH280" s="199"/>
      <c r="AI280" s="61"/>
    </row>
    <row r="281" spans="26:35" ht="13.5" thickTop="1">
      <c r="Z281" s="166" t="s">
        <v>21</v>
      </c>
      <c r="AA281" s="167" t="s">
        <v>0</v>
      </c>
      <c r="AB281" s="190">
        <v>160</v>
      </c>
      <c r="AC281" s="168"/>
      <c r="AD281" s="168"/>
      <c r="AE281" s="58"/>
      <c r="AF281" s="41" t="s">
        <v>20</v>
      </c>
      <c r="AG281" s="192">
        <f>SUM(AG261:AG279)</f>
        <v>0.0025010382744270485</v>
      </c>
      <c r="AH281" s="200" t="s">
        <v>20</v>
      </c>
      <c r="AI281" s="192">
        <f>SUM(AI261:AI279)</f>
        <v>0.0005823498495758028</v>
      </c>
    </row>
    <row r="282" spans="26:35" ht="12.75">
      <c r="Z282" s="165" t="s">
        <v>202</v>
      </c>
      <c r="AA282" s="161"/>
      <c r="AB282" s="191">
        <f>COS($AB260*PI()/180)</f>
        <v>0.9063077870366499</v>
      </c>
      <c r="AC282" s="2"/>
      <c r="AD282" s="2"/>
      <c r="AE282" s="28"/>
      <c r="AF282" s="162"/>
      <c r="AG282" s="159"/>
      <c r="AH282" s="201"/>
      <c r="AI282" s="159"/>
    </row>
    <row r="283" spans="26:35" ht="12.75">
      <c r="Z283" s="165" t="s">
        <v>203</v>
      </c>
      <c r="AA283" s="161"/>
      <c r="AB283" s="191">
        <f>SIN($AB260*PI()/180)</f>
        <v>0.42261826174069944</v>
      </c>
      <c r="AC283" s="2"/>
      <c r="AD283" s="2"/>
      <c r="AE283" s="2"/>
      <c r="AF283" s="162" t="s">
        <v>197</v>
      </c>
      <c r="AG283" s="195">
        <f>0.5*PI()/180</f>
        <v>0.008726646259971648</v>
      </c>
      <c r="AH283" s="201" t="s">
        <v>197</v>
      </c>
      <c r="AI283" s="195">
        <f>0.5*PI()/180</f>
        <v>0.008726646259971648</v>
      </c>
    </row>
    <row r="284" spans="26:35" ht="14.25">
      <c r="Z284" s="160"/>
      <c r="AA284" s="169"/>
      <c r="AB284" s="2"/>
      <c r="AC284" s="160" t="s">
        <v>22</v>
      </c>
      <c r="AD284" s="160" t="s">
        <v>23</v>
      </c>
      <c r="AE284" s="2"/>
      <c r="AF284" s="163" t="s">
        <v>199</v>
      </c>
      <c r="AG284" s="193">
        <f>-AC285*AB283-AD285*AB282</f>
        <v>-0.24512379413233804</v>
      </c>
      <c r="AH284" s="202" t="s">
        <v>199</v>
      </c>
      <c r="AI284" s="197">
        <f>AC285*AB282-AD285*AB283</f>
        <v>0.38680747453572645</v>
      </c>
    </row>
    <row r="285" spans="26:35" ht="14.25">
      <c r="Z285" s="160"/>
      <c r="AA285" s="169"/>
      <c r="AB285" s="2"/>
      <c r="AC285" s="171">
        <f>$Q14</f>
        <v>0.45416041804320334</v>
      </c>
      <c r="AD285" s="109">
        <f>$R14</f>
        <v>0.05868570089350807</v>
      </c>
      <c r="AE285" s="28"/>
      <c r="AF285" s="138" t="s">
        <v>198</v>
      </c>
      <c r="AG285" s="194">
        <f>AG283^2*AG284^2</f>
        <v>4.575785779263059E-06</v>
      </c>
      <c r="AH285" s="203" t="s">
        <v>198</v>
      </c>
      <c r="AI285" s="194">
        <f>AI283^2*AI284^2</f>
        <v>1.1394216289682409E-05</v>
      </c>
    </row>
    <row r="286" spans="26:35" ht="14.25">
      <c r="Z286" s="14"/>
      <c r="AA286" s="20"/>
      <c r="AB286" s="2"/>
      <c r="AC286" s="2"/>
      <c r="AD286" s="2"/>
      <c r="AE286" s="4"/>
      <c r="AF286" s="164" t="s">
        <v>200</v>
      </c>
      <c r="AG286" s="194">
        <f>AG281+AG285</f>
        <v>0.0025056140602063115</v>
      </c>
      <c r="AH286" s="204" t="s">
        <v>210</v>
      </c>
      <c r="AI286" s="194">
        <f>AI281+AI285</f>
        <v>0.0005937440658654853</v>
      </c>
    </row>
    <row r="287" spans="26:35" ht="14.25">
      <c r="Z287" s="14"/>
      <c r="AA287" s="8"/>
      <c r="AB287" s="36"/>
      <c r="AC287" s="2"/>
      <c r="AD287" s="2"/>
      <c r="AE287" s="4"/>
      <c r="AF287" s="164" t="s">
        <v>201</v>
      </c>
      <c r="AG287" s="187">
        <f>AG286^0.5</f>
        <v>0.05005610911972995</v>
      </c>
      <c r="AH287" s="204" t="s">
        <v>204</v>
      </c>
      <c r="AI287" s="187">
        <f>AI286^0.5</f>
        <v>0.024366864095847155</v>
      </c>
    </row>
    <row r="288" spans="26:35" ht="12.75">
      <c r="Z288" s="11"/>
      <c r="AA288" s="20"/>
      <c r="AB288" s="2"/>
      <c r="AC288" s="2"/>
      <c r="AD288" s="2"/>
      <c r="AE288" s="5"/>
      <c r="AF288" s="5"/>
      <c r="AG288" s="58"/>
      <c r="AH288" s="205"/>
      <c r="AI288" s="5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9"/>
  <drawing r:id="rId8"/>
  <legacyDrawing r:id="rId7"/>
  <oleObjects>
    <oleObject progId="Equation.DSMT4" shapeId="1114064" r:id="rId1"/>
    <oleObject progId="Equation.DSMT4" shapeId="1130247" r:id="rId2"/>
    <oleObject progId="Equation.DSMT4" shapeId="117867" r:id="rId3"/>
    <oleObject progId="Equation.DSMT4" shapeId="119061" r:id="rId4"/>
    <oleObject progId="Equation.DSMT4" shapeId="121028" r:id="rId5"/>
    <oleObject progId="Equation.DSMT4" shapeId="121725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1">
      <selection activeCell="N15" sqref="N15"/>
    </sheetView>
  </sheetViews>
  <sheetFormatPr defaultColWidth="11.421875" defaultRowHeight="13.5" customHeight="1"/>
  <cols>
    <col min="1" max="1" width="8.7109375" style="6" customWidth="1"/>
    <col min="2" max="2" width="8.7109375" style="0" customWidth="1"/>
    <col min="3" max="3" width="8.7109375" style="6" customWidth="1"/>
    <col min="4" max="5" width="8.7109375" style="25" customWidth="1"/>
    <col min="6" max="8" width="8.7109375" style="0" customWidth="1"/>
  </cols>
  <sheetData>
    <row r="1" spans="1:5" ht="13.5" customHeight="1">
      <c r="A1" s="115" t="s">
        <v>219</v>
      </c>
      <c r="B1" s="114"/>
      <c r="C1" s="114"/>
      <c r="D1" s="114"/>
      <c r="E1" s="114"/>
    </row>
    <row r="2" spans="1:5" ht="13.5" customHeight="1">
      <c r="A2" s="115" t="s">
        <v>220</v>
      </c>
      <c r="B2" s="114"/>
      <c r="C2" s="114"/>
      <c r="D2" s="114"/>
      <c r="E2" s="114"/>
    </row>
    <row r="3" s="130" customFormat="1" ht="13.5" customHeight="1">
      <c r="A3" s="129"/>
    </row>
    <row r="4" spans="1:14" s="48" customFormat="1" ht="15.75" customHeight="1">
      <c r="A4" s="47" t="s">
        <v>49</v>
      </c>
      <c r="F4" s="47" t="s">
        <v>56</v>
      </c>
      <c r="J4" s="47" t="s">
        <v>120</v>
      </c>
      <c r="K4"/>
      <c r="L4" s="6"/>
      <c r="M4" s="25"/>
      <c r="N4"/>
    </row>
    <row r="5" spans="1:14" s="48" customFormat="1" ht="15.75" customHeight="1">
      <c r="A5" s="47"/>
      <c r="J5" s="46" t="s">
        <v>121</v>
      </c>
      <c r="K5"/>
      <c r="L5" s="6"/>
      <c r="M5" s="25"/>
      <c r="N5"/>
    </row>
    <row r="6" spans="1:14" s="48" customFormat="1" ht="15.75" customHeight="1">
      <c r="A6" s="80" t="s">
        <v>50</v>
      </c>
      <c r="B6" s="57" t="s">
        <v>2</v>
      </c>
      <c r="C6" s="82"/>
      <c r="F6" s="51" t="s">
        <v>55</v>
      </c>
      <c r="G6" s="50" t="s">
        <v>14</v>
      </c>
      <c r="H6" s="86">
        <f>C12*100</f>
        <v>0</v>
      </c>
      <c r="J6" s="6"/>
      <c r="K6"/>
      <c r="L6" s="6"/>
      <c r="M6" s="25"/>
      <c r="N6"/>
    </row>
    <row r="7" spans="1:14" s="48" customFormat="1" ht="15.75" customHeight="1">
      <c r="A7" s="81" t="s">
        <v>51</v>
      </c>
      <c r="B7" s="68" t="s">
        <v>2</v>
      </c>
      <c r="C7" s="83"/>
      <c r="F7" s="84" t="s">
        <v>4</v>
      </c>
      <c r="G7" s="68" t="s">
        <v>1</v>
      </c>
      <c r="H7" s="83"/>
      <c r="J7" s="64"/>
      <c r="K7" s="65"/>
      <c r="L7" s="65"/>
      <c r="M7" s="65"/>
      <c r="N7" s="6"/>
    </row>
    <row r="8" spans="1:14" s="48" customFormat="1" ht="15.75" customHeight="1">
      <c r="A8" s="81" t="s">
        <v>52</v>
      </c>
      <c r="B8" s="68" t="s">
        <v>2</v>
      </c>
      <c r="C8" s="83"/>
      <c r="F8" s="52" t="s">
        <v>57</v>
      </c>
      <c r="G8" s="53" t="s">
        <v>58</v>
      </c>
      <c r="H8" s="87">
        <v>287.1</v>
      </c>
      <c r="J8" s="56" t="s">
        <v>138</v>
      </c>
      <c r="K8" s="90"/>
      <c r="L8" s="65"/>
      <c r="M8" s="65"/>
      <c r="N8" s="89" t="s">
        <v>137</v>
      </c>
    </row>
    <row r="9" spans="1:14" s="48" customFormat="1" ht="15.75" customHeight="1">
      <c r="A9" s="81" t="s">
        <v>53</v>
      </c>
      <c r="B9" s="68" t="s">
        <v>2</v>
      </c>
      <c r="C9" s="83"/>
      <c r="F9" s="52"/>
      <c r="G9" s="53"/>
      <c r="H9" s="54"/>
      <c r="J9" s="64" t="s">
        <v>122</v>
      </c>
      <c r="K9" s="64" t="s">
        <v>123</v>
      </c>
      <c r="L9" s="64" t="s">
        <v>124</v>
      </c>
      <c r="M9" s="64" t="s">
        <v>125</v>
      </c>
      <c r="N9" s="6"/>
    </row>
    <row r="10" spans="1:14" s="48" customFormat="1" ht="15.75" customHeight="1">
      <c r="A10" s="81" t="s">
        <v>54</v>
      </c>
      <c r="B10" s="68" t="s">
        <v>2</v>
      </c>
      <c r="C10" s="83"/>
      <c r="F10" s="55" t="s">
        <v>9</v>
      </c>
      <c r="G10" s="53" t="s">
        <v>10</v>
      </c>
      <c r="H10" s="88">
        <f>H6/(H8*(H7+273.15))</f>
        <v>0</v>
      </c>
      <c r="J10" s="91">
        <f>IF(AND(N10&gt;=0,N10&lt;10),10^(-6)*((13.28*(10-N10)/10)+14.18*(1-(10-N10)/10)),0)</f>
        <v>1.3279999999999997E-05</v>
      </c>
      <c r="K10" s="91">
        <f>IF(AND(N10&gt;=10,N10&lt;20),10^(-6)*((14.18*(20-N10)/10)+15.1*(1-(20-N10)/10)),0)</f>
        <v>0</v>
      </c>
      <c r="L10" s="91">
        <f>IF(AND(N10&gt;=20,N10&lt;30),10^(-6)*((15.1*(30-N10)/10)+16.03*(1-(30-N10)/10)),0)</f>
        <v>0</v>
      </c>
      <c r="M10" s="91">
        <f>IF(AND(N10&gt;=30,N10&lt;40),10^(-6)*((16.03*(40-N10)/10)+16.98*(1-(40-N10)/10)),0)</f>
        <v>0</v>
      </c>
      <c r="N10" s="132">
        <f>H7</f>
        <v>0</v>
      </c>
    </row>
    <row r="11" spans="1:14" s="48" customFormat="1" ht="15.75" customHeight="1">
      <c r="A11" s="51"/>
      <c r="B11" s="53"/>
      <c r="C11" s="54"/>
      <c r="F11" s="51"/>
      <c r="G11" s="53"/>
      <c r="H11" s="54"/>
      <c r="J11" s="64"/>
      <c r="K11" s="65"/>
      <c r="L11" s="65"/>
      <c r="M11" s="65"/>
      <c r="N11" s="6"/>
    </row>
    <row r="12" spans="1:14" s="48" customFormat="1" ht="15.75" customHeight="1">
      <c r="A12" s="67" t="s">
        <v>55</v>
      </c>
      <c r="B12" s="68" t="s">
        <v>2</v>
      </c>
      <c r="C12" s="85">
        <f>C6+C7+C8+C9+C10</f>
        <v>0</v>
      </c>
      <c r="F12" s="52"/>
      <c r="G12" s="53"/>
      <c r="H12" s="54"/>
      <c r="J12" s="64"/>
      <c r="K12" s="65"/>
      <c r="L12" s="65"/>
      <c r="M12" s="65"/>
      <c r="N12" s="6"/>
    </row>
    <row r="13" spans="10:14" s="48" customFormat="1" ht="15.75" customHeight="1">
      <c r="J13" s="64"/>
      <c r="K13" s="65"/>
      <c r="L13" s="65"/>
      <c r="M13" s="65"/>
      <c r="N13" s="6"/>
    </row>
    <row r="14" spans="1:6" s="48" customFormat="1" ht="15.75" customHeight="1">
      <c r="A14" s="47" t="s">
        <v>59</v>
      </c>
      <c r="F14" s="47" t="s">
        <v>61</v>
      </c>
    </row>
    <row r="15" spans="1:10" ht="13.5" customHeight="1">
      <c r="A15" s="46" t="s">
        <v>60</v>
      </c>
      <c r="F15" s="46" t="s">
        <v>60</v>
      </c>
      <c r="J15" s="77" t="s">
        <v>146</v>
      </c>
    </row>
    <row r="16" spans="1:11" ht="13.5" customHeight="1">
      <c r="A16" s="46"/>
      <c r="J16" s="116"/>
      <c r="K16" s="77" t="s">
        <v>149</v>
      </c>
    </row>
    <row r="17" spans="1:11" ht="13.5" customHeight="1">
      <c r="A17" s="56" t="s">
        <v>9</v>
      </c>
      <c r="B17" s="50" t="s">
        <v>10</v>
      </c>
      <c r="C17" s="92">
        <f>H10</f>
        <v>0</v>
      </c>
      <c r="F17" s="49" t="s">
        <v>3</v>
      </c>
      <c r="G17" s="50" t="s">
        <v>14</v>
      </c>
      <c r="H17" s="97">
        <f>C22</f>
        <v>0</v>
      </c>
      <c r="J17" s="117"/>
      <c r="K17" s="77" t="s">
        <v>150</v>
      </c>
    </row>
    <row r="18" spans="1:11" ht="13.5" customHeight="1">
      <c r="A18" s="49" t="s">
        <v>13</v>
      </c>
      <c r="B18" s="53"/>
      <c r="C18" s="87">
        <v>250000</v>
      </c>
      <c r="F18" s="49" t="s">
        <v>63</v>
      </c>
      <c r="G18" s="57" t="s">
        <v>48</v>
      </c>
      <c r="H18" s="87">
        <v>9.80665</v>
      </c>
      <c r="J18" s="76"/>
      <c r="K18" s="77" t="s">
        <v>139</v>
      </c>
    </row>
    <row r="19" spans="1:11" ht="13.5" customHeight="1">
      <c r="A19" s="56" t="s">
        <v>11</v>
      </c>
      <c r="B19" s="57" t="s">
        <v>12</v>
      </c>
      <c r="C19" s="93">
        <f>SUM(J10:M10)</f>
        <v>1.3279999999999997E-05</v>
      </c>
      <c r="F19" s="49" t="s">
        <v>47</v>
      </c>
      <c r="G19" s="57" t="s">
        <v>48</v>
      </c>
      <c r="H19" s="87">
        <v>9.810954</v>
      </c>
      <c r="J19" s="78"/>
      <c r="K19" s="77" t="s">
        <v>140</v>
      </c>
    </row>
    <row r="20" spans="1:11" ht="13.5" customHeight="1">
      <c r="A20" s="52" t="s">
        <v>21</v>
      </c>
      <c r="B20" s="53" t="s">
        <v>129</v>
      </c>
      <c r="C20" s="87">
        <v>0.16</v>
      </c>
      <c r="F20" s="56" t="s">
        <v>64</v>
      </c>
      <c r="G20" s="50" t="s">
        <v>10</v>
      </c>
      <c r="H20" s="87">
        <v>999.97</v>
      </c>
      <c r="J20" s="79"/>
      <c r="K20" s="77" t="s">
        <v>141</v>
      </c>
    </row>
    <row r="21" spans="1:11" ht="13.5" customHeight="1">
      <c r="A21" s="49" t="s">
        <v>7</v>
      </c>
      <c r="B21" s="53" t="s">
        <v>8</v>
      </c>
      <c r="C21" s="94">
        <f>C18*C19/C20</f>
        <v>20.749999999999993</v>
      </c>
      <c r="F21" s="56" t="s">
        <v>65</v>
      </c>
      <c r="G21" s="50" t="s">
        <v>10</v>
      </c>
      <c r="H21" s="87">
        <f>LOOKUP(H7,B30:B71,D30:D71)</f>
        <v>999.84</v>
      </c>
      <c r="J21" s="95"/>
      <c r="K21" s="96" t="s">
        <v>142</v>
      </c>
    </row>
    <row r="22" spans="1:11" ht="13.5" customHeight="1">
      <c r="A22" s="49" t="s">
        <v>3</v>
      </c>
      <c r="B22" s="50" t="s">
        <v>14</v>
      </c>
      <c r="C22" s="94">
        <f>C17/2*(C18*C19/C20)^2</f>
        <v>0</v>
      </c>
      <c r="F22" s="56"/>
      <c r="G22" s="50"/>
      <c r="H22" s="54"/>
      <c r="J22" s="128"/>
      <c r="K22" s="77" t="s">
        <v>148</v>
      </c>
    </row>
    <row r="23" spans="6:8" ht="13.5" customHeight="1">
      <c r="F23" s="80" t="s">
        <v>62</v>
      </c>
      <c r="G23" s="57" t="s">
        <v>2</v>
      </c>
      <c r="H23" s="74">
        <f>H17/100*H18/H19*H20/H21</f>
        <v>0</v>
      </c>
    </row>
    <row r="24" spans="8:9" ht="13.5" customHeight="1">
      <c r="H24" s="6">
        <f>H23*100/H21/H19*1000</f>
        <v>0</v>
      </c>
      <c r="I24" s="6" t="s">
        <v>230</v>
      </c>
    </row>
    <row r="26" ht="13.5" customHeight="1">
      <c r="A26" s="46" t="s">
        <v>126</v>
      </c>
    </row>
    <row r="27" ht="13.5" customHeight="1">
      <c r="A27" s="46"/>
    </row>
    <row r="28" spans="1:9" ht="13.5" customHeight="1">
      <c r="A28" s="73" t="s">
        <v>128</v>
      </c>
      <c r="B28" s="69" t="s">
        <v>1</v>
      </c>
      <c r="C28" s="72" t="s">
        <v>65</v>
      </c>
      <c r="D28" s="69" t="s">
        <v>127</v>
      </c>
      <c r="F28" s="131" t="s">
        <v>153</v>
      </c>
      <c r="G28" s="131"/>
      <c r="H28" s="131"/>
      <c r="I28" s="131"/>
    </row>
    <row r="29" spans="1:8" ht="13.5" customHeight="1">
      <c r="A29" s="66"/>
      <c r="B29" s="8"/>
      <c r="C29" s="66"/>
      <c r="D29" s="69"/>
      <c r="F29" s="130"/>
      <c r="G29" s="130"/>
      <c r="H29" s="130"/>
    </row>
    <row r="30" spans="1:4" ht="13.5" customHeight="1">
      <c r="A30" s="66"/>
      <c r="B30" s="209">
        <v>0</v>
      </c>
      <c r="C30" s="71"/>
      <c r="D30" s="208">
        <v>999.84</v>
      </c>
    </row>
    <row r="31" spans="1:4" ht="13.5" customHeight="1">
      <c r="A31" s="66"/>
      <c r="B31" s="209">
        <v>1</v>
      </c>
      <c r="C31" s="71"/>
      <c r="D31" s="208">
        <v>999.9</v>
      </c>
    </row>
    <row r="32" spans="1:4" ht="13.5" customHeight="1">
      <c r="A32" s="66"/>
      <c r="B32" s="209">
        <v>2</v>
      </c>
      <c r="C32" s="71"/>
      <c r="D32" s="208">
        <v>999.94</v>
      </c>
    </row>
    <row r="33" spans="1:4" ht="13.5" customHeight="1">
      <c r="A33" s="66"/>
      <c r="B33" s="209">
        <v>3</v>
      </c>
      <c r="C33" s="71"/>
      <c r="D33" s="208">
        <v>999.96</v>
      </c>
    </row>
    <row r="34" spans="1:4" ht="13.5" customHeight="1">
      <c r="A34" s="66"/>
      <c r="B34" s="209">
        <v>4</v>
      </c>
      <c r="C34" s="71"/>
      <c r="D34" s="208">
        <v>999.97</v>
      </c>
    </row>
    <row r="35" spans="1:4" ht="13.5" customHeight="1">
      <c r="A35" s="66"/>
      <c r="B35" s="209">
        <v>5</v>
      </c>
      <c r="C35" s="71"/>
      <c r="D35" s="208">
        <v>999.96</v>
      </c>
    </row>
    <row r="36" spans="1:4" ht="13.5" customHeight="1">
      <c r="A36" s="66"/>
      <c r="B36" s="209">
        <v>6</v>
      </c>
      <c r="C36" s="71"/>
      <c r="D36" s="208">
        <v>999.94</v>
      </c>
    </row>
    <row r="37" spans="1:4" ht="13.5" customHeight="1">
      <c r="A37" s="66"/>
      <c r="B37" s="209">
        <v>7</v>
      </c>
      <c r="C37" s="71"/>
      <c r="D37" s="208">
        <v>999.9</v>
      </c>
    </row>
    <row r="38" spans="1:4" ht="13.5" customHeight="1">
      <c r="A38" s="66"/>
      <c r="B38" s="209">
        <v>8</v>
      </c>
      <c r="C38" s="71"/>
      <c r="D38" s="208">
        <v>999.85</v>
      </c>
    </row>
    <row r="39" spans="1:4" ht="13.5" customHeight="1">
      <c r="A39" s="66"/>
      <c r="B39" s="209">
        <v>9</v>
      </c>
      <c r="C39" s="71"/>
      <c r="D39" s="208">
        <v>999.78</v>
      </c>
    </row>
    <row r="40" spans="1:4" ht="13.5" customHeight="1">
      <c r="A40" s="66"/>
      <c r="B40" s="209">
        <v>10</v>
      </c>
      <c r="C40" s="71"/>
      <c r="D40" s="208">
        <v>999.7</v>
      </c>
    </row>
    <row r="41" spans="1:4" ht="13.5" customHeight="1">
      <c r="A41" s="66"/>
      <c r="B41" s="209">
        <v>11</v>
      </c>
      <c r="C41" s="71"/>
      <c r="D41" s="208">
        <v>999.6</v>
      </c>
    </row>
    <row r="42" spans="1:4" ht="13.5" customHeight="1">
      <c r="A42" s="66"/>
      <c r="B42" s="209">
        <v>12</v>
      </c>
      <c r="C42" s="71"/>
      <c r="D42" s="208">
        <v>999.5</v>
      </c>
    </row>
    <row r="43" spans="1:4" ht="13.5" customHeight="1">
      <c r="A43" s="66"/>
      <c r="B43" s="209">
        <v>13</v>
      </c>
      <c r="C43" s="71"/>
      <c r="D43" s="208">
        <v>999.38</v>
      </c>
    </row>
    <row r="44" spans="1:4" ht="13.5" customHeight="1">
      <c r="A44" s="66"/>
      <c r="B44" s="209">
        <v>14</v>
      </c>
      <c r="C44" s="71"/>
      <c r="D44" s="208">
        <v>999.24</v>
      </c>
    </row>
    <row r="45" spans="1:4" ht="13.5" customHeight="1">
      <c r="A45" s="66"/>
      <c r="B45" s="209">
        <v>15</v>
      </c>
      <c r="C45" s="71"/>
      <c r="D45" s="208">
        <v>999.1</v>
      </c>
    </row>
    <row r="46" spans="1:4" ht="13.5" customHeight="1">
      <c r="A46" s="66"/>
      <c r="B46" s="209">
        <v>16</v>
      </c>
      <c r="C46" s="71"/>
      <c r="D46" s="208">
        <v>998.94</v>
      </c>
    </row>
    <row r="47" spans="1:4" ht="13.5" customHeight="1">
      <c r="A47" s="66"/>
      <c r="B47" s="209">
        <v>17</v>
      </c>
      <c r="C47" s="71"/>
      <c r="D47" s="208">
        <v>998.77</v>
      </c>
    </row>
    <row r="48" spans="1:4" ht="13.5" customHeight="1">
      <c r="A48" s="66"/>
      <c r="B48" s="209">
        <v>18</v>
      </c>
      <c r="C48" s="71"/>
      <c r="D48" s="208">
        <v>998.59</v>
      </c>
    </row>
    <row r="49" spans="1:4" ht="13.5" customHeight="1">
      <c r="A49" s="66"/>
      <c r="B49" s="209">
        <v>19</v>
      </c>
      <c r="C49" s="71"/>
      <c r="D49" s="208">
        <v>998.4</v>
      </c>
    </row>
    <row r="50" spans="1:4" ht="13.5" customHeight="1">
      <c r="A50" s="66"/>
      <c r="B50" s="209">
        <v>20</v>
      </c>
      <c r="C50" s="71"/>
      <c r="D50" s="208">
        <v>998.2</v>
      </c>
    </row>
    <row r="51" spans="1:4" ht="13.5" customHeight="1">
      <c r="A51" s="66"/>
      <c r="B51" s="209">
        <v>21</v>
      </c>
      <c r="C51" s="71"/>
      <c r="D51" s="208">
        <v>997.99</v>
      </c>
    </row>
    <row r="52" spans="1:4" ht="13.5" customHeight="1">
      <c r="A52" s="66"/>
      <c r="B52" s="209">
        <v>22</v>
      </c>
      <c r="C52" s="71"/>
      <c r="D52" s="208">
        <v>997.77</v>
      </c>
    </row>
    <row r="53" spans="1:4" ht="13.5" customHeight="1">
      <c r="A53" s="66"/>
      <c r="B53" s="209">
        <v>23</v>
      </c>
      <c r="C53" s="71"/>
      <c r="D53" s="208">
        <v>997.54</v>
      </c>
    </row>
    <row r="54" spans="1:4" ht="13.5" customHeight="1">
      <c r="A54" s="66"/>
      <c r="B54" s="209">
        <v>24</v>
      </c>
      <c r="C54" s="71"/>
      <c r="D54" s="208">
        <v>997.29</v>
      </c>
    </row>
    <row r="55" spans="1:4" ht="13.5" customHeight="1">
      <c r="A55" s="66"/>
      <c r="B55" s="209">
        <v>25</v>
      </c>
      <c r="C55" s="71"/>
      <c r="D55" s="208">
        <v>997.04</v>
      </c>
    </row>
    <row r="56" spans="1:4" ht="13.5" customHeight="1">
      <c r="A56" s="66"/>
      <c r="B56" s="209">
        <v>26</v>
      </c>
      <c r="C56" s="71"/>
      <c r="D56" s="208">
        <v>996.78</v>
      </c>
    </row>
    <row r="57" spans="1:4" ht="13.5" customHeight="1">
      <c r="A57" s="66"/>
      <c r="B57" s="209">
        <v>27</v>
      </c>
      <c r="C57" s="71"/>
      <c r="D57" s="208">
        <v>996.51</v>
      </c>
    </row>
    <row r="58" spans="1:4" ht="13.5" customHeight="1">
      <c r="A58" s="66"/>
      <c r="B58" s="209">
        <v>28</v>
      </c>
      <c r="C58" s="71"/>
      <c r="D58" s="208">
        <v>996.23</v>
      </c>
    </row>
    <row r="59" spans="1:4" ht="13.5" customHeight="1">
      <c r="A59" s="66"/>
      <c r="B59" s="209">
        <v>29</v>
      </c>
      <c r="C59" s="71"/>
      <c r="D59" s="208">
        <v>995.94</v>
      </c>
    </row>
    <row r="60" spans="1:4" ht="13.5" customHeight="1">
      <c r="A60" s="66"/>
      <c r="B60" s="209">
        <v>30</v>
      </c>
      <c r="C60" s="71"/>
      <c r="D60" s="208">
        <v>995.64</v>
      </c>
    </row>
    <row r="61" spans="1:4" ht="13.5" customHeight="1">
      <c r="A61" s="66"/>
      <c r="B61" s="209">
        <v>31</v>
      </c>
      <c r="C61" s="71"/>
      <c r="D61" s="208">
        <v>995.34</v>
      </c>
    </row>
    <row r="62" spans="1:4" ht="13.5" customHeight="1">
      <c r="A62" s="66"/>
      <c r="B62" s="209">
        <v>32</v>
      </c>
      <c r="C62" s="71"/>
      <c r="D62" s="208">
        <v>995.02</v>
      </c>
    </row>
    <row r="63" spans="1:4" ht="13.5" customHeight="1">
      <c r="A63" s="66"/>
      <c r="B63" s="209">
        <v>33</v>
      </c>
      <c r="C63" s="71"/>
      <c r="D63" s="208">
        <v>994.7</v>
      </c>
    </row>
    <row r="64" spans="1:4" ht="13.5" customHeight="1">
      <c r="A64" s="66"/>
      <c r="B64" s="209">
        <v>34</v>
      </c>
      <c r="C64" s="71"/>
      <c r="D64" s="208">
        <v>994.37</v>
      </c>
    </row>
    <row r="65" spans="1:4" ht="13.5" customHeight="1">
      <c r="A65" s="66"/>
      <c r="B65" s="209">
        <v>35</v>
      </c>
      <c r="C65" s="71"/>
      <c r="D65" s="208">
        <v>994.03</v>
      </c>
    </row>
    <row r="66" spans="1:4" ht="13.5" customHeight="1">
      <c r="A66" s="66"/>
      <c r="B66" s="209">
        <v>36</v>
      </c>
      <c r="C66" s="71"/>
      <c r="D66" s="208">
        <v>993.68</v>
      </c>
    </row>
    <row r="67" spans="1:4" ht="13.5" customHeight="1">
      <c r="A67" s="66"/>
      <c r="B67" s="209">
        <v>37</v>
      </c>
      <c r="C67" s="71"/>
      <c r="D67" s="208">
        <v>993.32</v>
      </c>
    </row>
    <row r="68" spans="1:4" ht="13.5" customHeight="1">
      <c r="A68" s="66"/>
      <c r="B68" s="209">
        <v>38</v>
      </c>
      <c r="C68" s="71"/>
      <c r="D68" s="208">
        <v>992.96</v>
      </c>
    </row>
    <row r="69" spans="1:4" ht="13.5" customHeight="1">
      <c r="A69" s="66"/>
      <c r="B69" s="209">
        <v>39</v>
      </c>
      <c r="C69" s="71"/>
      <c r="D69" s="208">
        <v>992.59</v>
      </c>
    </row>
    <row r="70" spans="1:4" ht="13.5" customHeight="1">
      <c r="A70" s="66"/>
      <c r="B70" s="209">
        <v>40</v>
      </c>
      <c r="C70" s="71"/>
      <c r="D70" s="208">
        <v>992.21</v>
      </c>
    </row>
    <row r="71" spans="1:4" ht="13.5" customHeight="1">
      <c r="A71" s="70"/>
      <c r="B71" s="209">
        <v>45</v>
      </c>
      <c r="C71" s="71"/>
      <c r="D71" s="208">
        <v>990.21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7">
      <selection activeCell="C16" sqref="C16:K24"/>
    </sheetView>
  </sheetViews>
  <sheetFormatPr defaultColWidth="11.421875" defaultRowHeight="12.75"/>
  <cols>
    <col min="1" max="1" width="4.57421875" style="0" customWidth="1"/>
    <col min="2" max="2" width="7.421875" style="0" customWidth="1"/>
    <col min="3" max="3" width="8.7109375" style="0" customWidth="1"/>
    <col min="4" max="11" width="8.7109375" style="6" customWidth="1"/>
  </cols>
  <sheetData>
    <row r="1" spans="1:6" ht="12.75">
      <c r="A1" s="115" t="s">
        <v>219</v>
      </c>
      <c r="B1" s="114"/>
      <c r="C1" s="114"/>
      <c r="D1" s="114"/>
      <c r="E1" s="114"/>
      <c r="F1" s="114"/>
    </row>
    <row r="2" spans="1:6" ht="14.25">
      <c r="A2" s="115" t="s">
        <v>221</v>
      </c>
      <c r="B2" s="114"/>
      <c r="C2" s="114"/>
      <c r="D2" s="114"/>
      <c r="E2" s="114"/>
      <c r="F2" s="114"/>
    </row>
    <row r="4" spans="1:11" ht="13.5" thickBot="1">
      <c r="A4" s="18"/>
      <c r="B4" s="19" t="s">
        <v>6</v>
      </c>
      <c r="C4" s="111">
        <v>-15</v>
      </c>
      <c r="D4" s="111">
        <v>-10</v>
      </c>
      <c r="E4" s="111">
        <v>-5</v>
      </c>
      <c r="F4" s="111">
        <v>0</v>
      </c>
      <c r="G4" s="111">
        <v>5</v>
      </c>
      <c r="H4" s="111">
        <v>10</v>
      </c>
      <c r="I4" s="111">
        <v>15</v>
      </c>
      <c r="J4" s="111">
        <v>20</v>
      </c>
      <c r="K4" s="111">
        <v>25</v>
      </c>
    </row>
    <row r="5" spans="1:13" ht="17.25" thickBot="1" thickTop="1">
      <c r="A5" s="10" t="s">
        <v>26</v>
      </c>
      <c r="B5" s="7" t="s">
        <v>17</v>
      </c>
      <c r="C5" s="103"/>
      <c r="D5" s="104"/>
      <c r="E5" s="104"/>
      <c r="F5" s="104"/>
      <c r="G5" s="99"/>
      <c r="H5" s="99"/>
      <c r="I5" s="99"/>
      <c r="J5" s="99"/>
      <c r="K5" s="100"/>
      <c r="M5" s="77" t="s">
        <v>146</v>
      </c>
    </row>
    <row r="6" spans="1:14" ht="16.5" thickTop="1">
      <c r="A6" s="11" t="s">
        <v>27</v>
      </c>
      <c r="B6" s="8" t="s">
        <v>17</v>
      </c>
      <c r="C6" s="76"/>
      <c r="D6" s="101"/>
      <c r="E6" s="101"/>
      <c r="F6" s="101"/>
      <c r="G6" s="101"/>
      <c r="H6" s="101"/>
      <c r="I6" s="101"/>
      <c r="J6" s="101"/>
      <c r="K6" s="101"/>
      <c r="M6" s="116"/>
      <c r="N6" s="77" t="s">
        <v>149</v>
      </c>
    </row>
    <row r="7" spans="1:14" ht="15.75">
      <c r="A7" s="11" t="s">
        <v>28</v>
      </c>
      <c r="B7" s="8" t="s">
        <v>17</v>
      </c>
      <c r="C7" s="76"/>
      <c r="D7" s="101"/>
      <c r="E7" s="101"/>
      <c r="F7" s="101"/>
      <c r="G7" s="101"/>
      <c r="H7" s="101"/>
      <c r="I7" s="101"/>
      <c r="J7" s="101"/>
      <c r="K7" s="101"/>
      <c r="M7" s="117"/>
      <c r="N7" s="77" t="s">
        <v>150</v>
      </c>
    </row>
    <row r="8" spans="1:14" ht="15.75">
      <c r="A8" s="11" t="s">
        <v>29</v>
      </c>
      <c r="B8" s="8" t="s">
        <v>17</v>
      </c>
      <c r="C8" s="76"/>
      <c r="D8" s="101"/>
      <c r="E8" s="101"/>
      <c r="F8" s="101"/>
      <c r="G8" s="101"/>
      <c r="H8" s="101"/>
      <c r="I8" s="101"/>
      <c r="J8" s="101"/>
      <c r="K8" s="101"/>
      <c r="M8" s="76"/>
      <c r="N8" s="77" t="s">
        <v>139</v>
      </c>
    </row>
    <row r="9" spans="1:14" ht="15.75">
      <c r="A9" s="11" t="s">
        <v>30</v>
      </c>
      <c r="B9" s="8" t="s">
        <v>17</v>
      </c>
      <c r="C9" s="76"/>
      <c r="D9" s="101"/>
      <c r="E9" s="101"/>
      <c r="F9" s="101"/>
      <c r="G9" s="101"/>
      <c r="H9" s="101"/>
      <c r="I9" s="101"/>
      <c r="J9" s="101"/>
      <c r="K9" s="101"/>
      <c r="M9" s="78"/>
      <c r="N9" s="77" t="s">
        <v>140</v>
      </c>
    </row>
    <row r="10" spans="1:14" ht="15.75">
      <c r="A10" s="11" t="s">
        <v>31</v>
      </c>
      <c r="B10" s="8" t="s">
        <v>17</v>
      </c>
      <c r="C10" s="76"/>
      <c r="D10" s="101"/>
      <c r="E10" s="101"/>
      <c r="F10" s="101"/>
      <c r="G10" s="101"/>
      <c r="H10" s="101"/>
      <c r="I10" s="101"/>
      <c r="J10" s="101"/>
      <c r="K10" s="101"/>
      <c r="M10" s="79"/>
      <c r="N10" s="77" t="s">
        <v>141</v>
      </c>
    </row>
    <row r="11" spans="1:14" ht="15.75">
      <c r="A11" s="11" t="s">
        <v>32</v>
      </c>
      <c r="B11" s="8" t="s">
        <v>17</v>
      </c>
      <c r="C11" s="76"/>
      <c r="D11" s="101"/>
      <c r="E11" s="101"/>
      <c r="F11" s="101"/>
      <c r="G11" s="101"/>
      <c r="H11" s="101"/>
      <c r="I11" s="101"/>
      <c r="J11" s="101"/>
      <c r="K11" s="101"/>
      <c r="M11" s="95"/>
      <c r="N11" s="96" t="s">
        <v>142</v>
      </c>
    </row>
    <row r="12" spans="1:14" ht="15.75">
      <c r="A12" s="11" t="s">
        <v>33</v>
      </c>
      <c r="B12" s="8" t="s">
        <v>17</v>
      </c>
      <c r="C12" s="76"/>
      <c r="D12" s="101"/>
      <c r="E12" s="101"/>
      <c r="F12" s="101"/>
      <c r="G12" s="101"/>
      <c r="H12" s="101"/>
      <c r="I12" s="101"/>
      <c r="J12" s="101"/>
      <c r="K12" s="101"/>
      <c r="M12" s="128"/>
      <c r="N12" s="77" t="s">
        <v>148</v>
      </c>
    </row>
    <row r="13" spans="1:11" ht="15.75">
      <c r="A13" s="11" t="s">
        <v>34</v>
      </c>
      <c r="B13" s="8" t="s">
        <v>17</v>
      </c>
      <c r="C13" s="76"/>
      <c r="D13" s="101"/>
      <c r="E13" s="101"/>
      <c r="F13" s="101"/>
      <c r="G13" s="101"/>
      <c r="H13" s="101"/>
      <c r="I13" s="101"/>
      <c r="J13" s="101"/>
      <c r="K13" s="101"/>
    </row>
    <row r="14" spans="1:11" ht="16.5" thickBot="1">
      <c r="A14" s="12" t="s">
        <v>35</v>
      </c>
      <c r="B14" s="9" t="s">
        <v>17</v>
      </c>
      <c r="C14" s="76"/>
      <c r="D14" s="104"/>
      <c r="E14" s="104"/>
      <c r="F14" s="104"/>
      <c r="G14" s="101"/>
      <c r="H14" s="104"/>
      <c r="I14" s="104"/>
      <c r="J14" s="104"/>
      <c r="K14" s="105"/>
    </row>
    <row r="15" spans="1:11" ht="16.5" thickTop="1">
      <c r="A15" s="11" t="s">
        <v>84</v>
      </c>
      <c r="B15" s="8" t="s">
        <v>17</v>
      </c>
      <c r="C15" s="102">
        <f>(C14+C16)/2</f>
        <v>0</v>
      </c>
      <c r="D15" s="102">
        <f aca="true" t="shared" si="0" ref="D15:K15">(D14+D16)/2</f>
        <v>0</v>
      </c>
      <c r="E15" s="102">
        <f t="shared" si="0"/>
        <v>0</v>
      </c>
      <c r="F15" s="102">
        <f t="shared" si="0"/>
        <v>0</v>
      </c>
      <c r="G15" s="102">
        <f t="shared" si="0"/>
        <v>0</v>
      </c>
      <c r="H15" s="102">
        <f t="shared" si="0"/>
        <v>0</v>
      </c>
      <c r="I15" s="102">
        <f t="shared" si="0"/>
        <v>0</v>
      </c>
      <c r="J15" s="102">
        <f t="shared" si="0"/>
        <v>0</v>
      </c>
      <c r="K15" s="102">
        <f t="shared" si="0"/>
        <v>0</v>
      </c>
    </row>
    <row r="16" spans="1:11" ht="15.75">
      <c r="A16" s="10" t="s">
        <v>43</v>
      </c>
      <c r="B16" s="7" t="s">
        <v>17</v>
      </c>
      <c r="C16" s="98"/>
      <c r="D16" s="99"/>
      <c r="E16" s="99"/>
      <c r="F16" s="99"/>
      <c r="G16" s="99"/>
      <c r="H16" s="99"/>
      <c r="I16" s="99"/>
      <c r="J16" s="99"/>
      <c r="K16" s="100"/>
    </row>
    <row r="17" spans="1:11" ht="15.75">
      <c r="A17" s="11" t="s">
        <v>42</v>
      </c>
      <c r="B17" s="8" t="s">
        <v>17</v>
      </c>
      <c r="C17" s="76"/>
      <c r="D17" s="101"/>
      <c r="E17" s="101"/>
      <c r="F17" s="101"/>
      <c r="G17" s="101"/>
      <c r="H17" s="101"/>
      <c r="I17" s="101"/>
      <c r="J17" s="101"/>
      <c r="K17" s="102"/>
    </row>
    <row r="18" spans="1:11" ht="15.75">
      <c r="A18" s="11" t="s">
        <v>41</v>
      </c>
      <c r="B18" s="8" t="s">
        <v>17</v>
      </c>
      <c r="C18" s="76"/>
      <c r="D18" s="101"/>
      <c r="E18" s="101"/>
      <c r="F18" s="101"/>
      <c r="G18" s="101"/>
      <c r="H18" s="101"/>
      <c r="I18" s="101"/>
      <c r="J18" s="101"/>
      <c r="K18" s="102"/>
    </row>
    <row r="19" spans="1:11" ht="15.75">
      <c r="A19" s="11" t="s">
        <v>40</v>
      </c>
      <c r="B19" s="8" t="s">
        <v>17</v>
      </c>
      <c r="C19" s="76"/>
      <c r="D19" s="101"/>
      <c r="E19" s="101"/>
      <c r="F19" s="101"/>
      <c r="G19" s="101"/>
      <c r="H19" s="101"/>
      <c r="I19" s="101"/>
      <c r="J19" s="101"/>
      <c r="K19" s="102"/>
    </row>
    <row r="20" spans="1:11" ht="15.75">
      <c r="A20" s="11" t="s">
        <v>39</v>
      </c>
      <c r="B20" s="8" t="s">
        <v>17</v>
      </c>
      <c r="C20" s="76"/>
      <c r="D20" s="101"/>
      <c r="E20" s="101"/>
      <c r="F20" s="101"/>
      <c r="G20" s="101"/>
      <c r="H20" s="101"/>
      <c r="I20" s="101"/>
      <c r="J20" s="101"/>
      <c r="K20" s="102"/>
    </row>
    <row r="21" spans="1:16" ht="15.75">
      <c r="A21" s="11" t="s">
        <v>38</v>
      </c>
      <c r="B21" s="8" t="s">
        <v>17</v>
      </c>
      <c r="C21" s="76"/>
      <c r="D21" s="101"/>
      <c r="E21" s="101"/>
      <c r="F21" s="101"/>
      <c r="G21" s="101"/>
      <c r="H21" s="101"/>
      <c r="I21" s="101"/>
      <c r="J21" s="101"/>
      <c r="K21" s="102"/>
      <c r="M21" s="131" t="s">
        <v>153</v>
      </c>
      <c r="N21" s="131"/>
      <c r="O21" s="131"/>
      <c r="P21" s="131"/>
    </row>
    <row r="22" spans="1:11" ht="15.75">
      <c r="A22" s="11" t="s">
        <v>37</v>
      </c>
      <c r="B22" s="8" t="s">
        <v>17</v>
      </c>
      <c r="C22" s="76"/>
      <c r="D22" s="101"/>
      <c r="E22" s="101"/>
      <c r="F22" s="101"/>
      <c r="G22" s="101"/>
      <c r="H22" s="101"/>
      <c r="I22" s="101"/>
      <c r="J22" s="101"/>
      <c r="K22" s="102"/>
    </row>
    <row r="23" spans="1:12" ht="15.75">
      <c r="A23" s="11" t="s">
        <v>36</v>
      </c>
      <c r="B23" s="8" t="s">
        <v>17</v>
      </c>
      <c r="C23" s="76"/>
      <c r="D23" s="101"/>
      <c r="E23" s="101"/>
      <c r="F23" s="101"/>
      <c r="G23" s="101"/>
      <c r="H23" s="101"/>
      <c r="I23" s="101"/>
      <c r="J23" s="101"/>
      <c r="K23" s="102"/>
      <c r="L23" s="45"/>
    </row>
    <row r="24" spans="1:12" ht="16.5" thickBot="1">
      <c r="A24" s="12" t="s">
        <v>26</v>
      </c>
      <c r="B24" s="9" t="s">
        <v>17</v>
      </c>
      <c r="C24" s="103"/>
      <c r="D24" s="104"/>
      <c r="E24" s="104"/>
      <c r="F24" s="104"/>
      <c r="G24" s="99"/>
      <c r="H24" s="99"/>
      <c r="I24" s="99"/>
      <c r="J24" s="99"/>
      <c r="K24" s="100"/>
      <c r="L24" s="45"/>
    </row>
    <row r="25" spans="1:12" ht="16.5" thickTop="1">
      <c r="A25" s="15" t="s">
        <v>44</v>
      </c>
      <c r="B25" s="7" t="s">
        <v>10</v>
      </c>
      <c r="C25" s="106">
        <f>'Eingangsgr. vor Versuchsb.'!$H$21</f>
        <v>999.84</v>
      </c>
      <c r="D25" s="106">
        <f>'Eingangsgr. vor Versuchsb.'!$H$21</f>
        <v>999.84</v>
      </c>
      <c r="E25" s="106">
        <f>'Eingangsgr. vor Versuchsb.'!$H$21</f>
        <v>999.84</v>
      </c>
      <c r="F25" s="106">
        <f>'Eingangsgr. vor Versuchsb.'!$H$21</f>
        <v>999.84</v>
      </c>
      <c r="G25" s="106">
        <f>'Eingangsgr. vor Versuchsb.'!$H$21</f>
        <v>999.84</v>
      </c>
      <c r="H25" s="106">
        <f>'Eingangsgr. vor Versuchsb.'!$H$21</f>
        <v>999.84</v>
      </c>
      <c r="I25" s="106">
        <f>'Eingangsgr. vor Versuchsb.'!$H$21</f>
        <v>999.84</v>
      </c>
      <c r="J25" s="106">
        <f>'Eingangsgr. vor Versuchsb.'!$H$21</f>
        <v>999.84</v>
      </c>
      <c r="K25" s="106">
        <f>'Eingangsgr. vor Versuchsb.'!$H$21</f>
        <v>999.84</v>
      </c>
      <c r="L25" s="45"/>
    </row>
    <row r="26" spans="1:12" ht="15.75">
      <c r="A26" s="44" t="s">
        <v>47</v>
      </c>
      <c r="B26" s="7" t="s">
        <v>48</v>
      </c>
      <c r="C26" s="107">
        <v>9.810954</v>
      </c>
      <c r="D26" s="107">
        <v>9.810954</v>
      </c>
      <c r="E26" s="107">
        <v>9.810954</v>
      </c>
      <c r="F26" s="107">
        <v>9.810954</v>
      </c>
      <c r="G26" s="107">
        <v>9.810954</v>
      </c>
      <c r="H26" s="107">
        <v>9.810954</v>
      </c>
      <c r="I26" s="107">
        <v>9.810954</v>
      </c>
      <c r="J26" s="107">
        <v>9.810954</v>
      </c>
      <c r="K26" s="107">
        <v>9.810954</v>
      </c>
      <c r="L26" s="45"/>
    </row>
    <row r="27" spans="1:12" ht="12.75">
      <c r="A27" s="15" t="s">
        <v>45</v>
      </c>
      <c r="B27" s="7" t="s">
        <v>16</v>
      </c>
      <c r="C27" s="102"/>
      <c r="D27" s="102"/>
      <c r="E27" s="102"/>
      <c r="F27" s="102"/>
      <c r="G27" s="102"/>
      <c r="H27" s="102"/>
      <c r="I27" s="102"/>
      <c r="J27" s="102"/>
      <c r="K27" s="102"/>
      <c r="L27" s="45"/>
    </row>
    <row r="28" spans="1:12" ht="12.75">
      <c r="A28" s="14" t="s">
        <v>46</v>
      </c>
      <c r="B28" s="20"/>
      <c r="C28" s="78">
        <f>SIN(C27*PI()/180)</f>
        <v>0</v>
      </c>
      <c r="D28" s="78">
        <f aca="true" t="shared" si="1" ref="D28:K28">SIN(D27*PI()/180)</f>
        <v>0</v>
      </c>
      <c r="E28" s="78">
        <f t="shared" si="1"/>
        <v>0</v>
      </c>
      <c r="F28" s="78">
        <f t="shared" si="1"/>
        <v>0</v>
      </c>
      <c r="G28" s="78">
        <f t="shared" si="1"/>
        <v>0</v>
      </c>
      <c r="H28" s="78">
        <f t="shared" si="1"/>
        <v>0</v>
      </c>
      <c r="I28" s="78">
        <f t="shared" si="1"/>
        <v>0</v>
      </c>
      <c r="J28" s="78">
        <f t="shared" si="1"/>
        <v>0</v>
      </c>
      <c r="K28" s="78">
        <f t="shared" si="1"/>
        <v>0</v>
      </c>
      <c r="L28" s="45"/>
    </row>
    <row r="29" spans="1:12" ht="14.25">
      <c r="A29" s="14" t="s">
        <v>3</v>
      </c>
      <c r="B29" s="8" t="s">
        <v>14</v>
      </c>
      <c r="C29" s="108">
        <f>'Eingangsgr. vor Versuchsb.'!$H$17</f>
        <v>0</v>
      </c>
      <c r="D29" s="108">
        <f>'Eingangsgr. vor Versuchsb.'!$H$17</f>
        <v>0</v>
      </c>
      <c r="E29" s="108">
        <f>'Eingangsgr. vor Versuchsb.'!$H$17</f>
        <v>0</v>
      </c>
      <c r="F29" s="108">
        <f>'Eingangsgr. vor Versuchsb.'!$H$17</f>
        <v>0</v>
      </c>
      <c r="G29" s="108">
        <f>'Eingangsgr. vor Versuchsb.'!$H$17</f>
        <v>0</v>
      </c>
      <c r="H29" s="108">
        <f>'Eingangsgr. vor Versuchsb.'!$H$17</f>
        <v>0</v>
      </c>
      <c r="I29" s="108">
        <f>'Eingangsgr. vor Versuchsb.'!$H$17</f>
        <v>0</v>
      </c>
      <c r="J29" s="108">
        <f>'Eingangsgr. vor Versuchsb.'!$H$17</f>
        <v>0</v>
      </c>
      <c r="K29" s="108">
        <f>'Eingangsgr. vor Versuchsb.'!$H$17</f>
        <v>0</v>
      </c>
      <c r="L29" s="45"/>
    </row>
    <row r="30" ht="12.75">
      <c r="L30" s="45"/>
    </row>
    <row r="31" ht="12.75">
      <c r="L31" s="4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7">
      <selection activeCell="L25" sqref="L25"/>
    </sheetView>
  </sheetViews>
  <sheetFormatPr defaultColWidth="11.421875" defaultRowHeight="12.75"/>
  <cols>
    <col min="1" max="1" width="5.7109375" style="0" customWidth="1"/>
    <col min="2" max="2" width="6.7109375" style="0" customWidth="1"/>
    <col min="3" max="3" width="8.7109375" style="0" customWidth="1"/>
    <col min="4" max="11" width="8.7109375" style="6" customWidth="1"/>
  </cols>
  <sheetData>
    <row r="1" spans="1:6" ht="12.75">
      <c r="A1" s="115" t="s">
        <v>219</v>
      </c>
      <c r="B1" s="114"/>
      <c r="C1" s="114"/>
      <c r="D1" s="114"/>
      <c r="E1" s="114"/>
      <c r="F1" s="114"/>
    </row>
    <row r="2" spans="1:6" ht="14.25">
      <c r="A2" s="115" t="s">
        <v>221</v>
      </c>
      <c r="B2" s="114"/>
      <c r="C2" s="114"/>
      <c r="D2" s="114"/>
      <c r="E2" s="114"/>
      <c r="F2" s="114"/>
    </row>
    <row r="4" spans="1:11" ht="13.5" thickBot="1">
      <c r="A4" s="18"/>
      <c r="B4" s="19" t="s">
        <v>6</v>
      </c>
      <c r="C4" s="111">
        <v>-15</v>
      </c>
      <c r="D4" s="111">
        <v>-10</v>
      </c>
      <c r="E4" s="111">
        <v>-5</v>
      </c>
      <c r="F4" s="111">
        <v>0</v>
      </c>
      <c r="G4" s="111">
        <v>5</v>
      </c>
      <c r="H4" s="111">
        <v>10</v>
      </c>
      <c r="I4" s="111">
        <v>15</v>
      </c>
      <c r="J4" s="111">
        <v>20</v>
      </c>
      <c r="K4" s="111">
        <v>25</v>
      </c>
    </row>
    <row r="5" spans="1:13" ht="16.5" thickTop="1">
      <c r="A5" s="10" t="s">
        <v>66</v>
      </c>
      <c r="B5" s="7"/>
      <c r="C5" s="109" t="e">
        <f>'Flüssigkeitssäulen (mmFS)'!C5*'cp-Werte'!C$25*'cp-Werte'!C$26*'cp-Werte'!C$28/'cp-Werte'!C$29/1000</f>
        <v>#DIV/0!</v>
      </c>
      <c r="D5" s="109" t="e">
        <f>'Flüssigkeitssäulen (mmFS)'!D5*'cp-Werte'!D$25*'cp-Werte'!D$26*'cp-Werte'!D$28/'cp-Werte'!D$29/1000</f>
        <v>#DIV/0!</v>
      </c>
      <c r="E5" s="109" t="e">
        <f>'Flüssigkeitssäulen (mmFS)'!E5*'cp-Werte'!E$25*'cp-Werte'!E$26*'cp-Werte'!E$28/'cp-Werte'!E$29/1000</f>
        <v>#DIV/0!</v>
      </c>
      <c r="F5" s="109" t="e">
        <f>'Flüssigkeitssäulen (mmFS)'!F5*'cp-Werte'!F$25*'cp-Werte'!F$26*'cp-Werte'!F$28/'cp-Werte'!F$29/1000</f>
        <v>#DIV/0!</v>
      </c>
      <c r="G5" s="109" t="e">
        <f>'Flüssigkeitssäulen (mmFS)'!G5*'cp-Werte'!G$25*'cp-Werte'!G$26*'cp-Werte'!G$28/'cp-Werte'!G$29/1000</f>
        <v>#DIV/0!</v>
      </c>
      <c r="H5" s="109" t="e">
        <f>'Flüssigkeitssäulen (mmFS)'!H5*'cp-Werte'!H$25*'cp-Werte'!H$26*'cp-Werte'!H$28/'cp-Werte'!H$29/1000</f>
        <v>#DIV/0!</v>
      </c>
      <c r="I5" s="109" t="e">
        <f>'Flüssigkeitssäulen (mmFS)'!I5*'cp-Werte'!I$25*'cp-Werte'!I$26*'cp-Werte'!I$28/'cp-Werte'!I$29/1000</f>
        <v>#DIV/0!</v>
      </c>
      <c r="J5" s="109" t="e">
        <f>'Flüssigkeitssäulen (mmFS)'!J5*'cp-Werte'!J$25*'cp-Werte'!J$26*'cp-Werte'!J$28/'cp-Werte'!J$29/1000</f>
        <v>#DIV/0!</v>
      </c>
      <c r="K5" s="109" t="e">
        <f>'Flüssigkeitssäulen (mmFS)'!K5*'cp-Werte'!K$25*'cp-Werte'!K$26*'cp-Werte'!K$28/'cp-Werte'!K$29/1000</f>
        <v>#DIV/0!</v>
      </c>
      <c r="M5" s="77" t="s">
        <v>146</v>
      </c>
    </row>
    <row r="6" spans="1:14" ht="15.75">
      <c r="A6" s="11" t="s">
        <v>85</v>
      </c>
      <c r="B6" s="8"/>
      <c r="C6" s="109" t="e">
        <f>'Flüssigkeitssäulen (mmFS)'!C6*'cp-Werte'!C$25*'cp-Werte'!C$26*'cp-Werte'!C$28/'cp-Werte'!C$29/1000</f>
        <v>#DIV/0!</v>
      </c>
      <c r="D6" s="109" t="e">
        <f>'Flüssigkeitssäulen (mmFS)'!D6*'cp-Werte'!D$25*'cp-Werte'!D$26*'cp-Werte'!D$28/'cp-Werte'!D$29/1000</f>
        <v>#DIV/0!</v>
      </c>
      <c r="E6" s="109" t="e">
        <f>'Flüssigkeitssäulen (mmFS)'!E6*'cp-Werte'!E$25*'cp-Werte'!E$26*'cp-Werte'!E$28/'cp-Werte'!E$29/1000</f>
        <v>#DIV/0!</v>
      </c>
      <c r="F6" s="109" t="e">
        <f>'Flüssigkeitssäulen (mmFS)'!F6*'cp-Werte'!F$25*'cp-Werte'!F$26*'cp-Werte'!F$28/'cp-Werte'!F$29/1000</f>
        <v>#DIV/0!</v>
      </c>
      <c r="G6" s="109" t="e">
        <f>'Flüssigkeitssäulen (mmFS)'!G6*'cp-Werte'!G$25*'cp-Werte'!G$26*'cp-Werte'!G$28/'cp-Werte'!G$29/1000</f>
        <v>#DIV/0!</v>
      </c>
      <c r="H6" s="109" t="e">
        <f>'Flüssigkeitssäulen (mmFS)'!H6*'cp-Werte'!H$25*'cp-Werte'!H$26*'cp-Werte'!H$28/'cp-Werte'!H$29/1000</f>
        <v>#DIV/0!</v>
      </c>
      <c r="I6" s="109" t="e">
        <f>'Flüssigkeitssäulen (mmFS)'!I6*'cp-Werte'!I$25*'cp-Werte'!I$26*'cp-Werte'!I$28/'cp-Werte'!I$29/1000</f>
        <v>#DIV/0!</v>
      </c>
      <c r="J6" s="109" t="e">
        <f>'Flüssigkeitssäulen (mmFS)'!J6*'cp-Werte'!J$25*'cp-Werte'!J$26*'cp-Werte'!J$28/'cp-Werte'!J$29/1000</f>
        <v>#DIV/0!</v>
      </c>
      <c r="K6" s="109" t="e">
        <f>'Flüssigkeitssäulen (mmFS)'!K6*'cp-Werte'!K$25*'cp-Werte'!K$26*'cp-Werte'!K$28/'cp-Werte'!K$29/1000</f>
        <v>#DIV/0!</v>
      </c>
      <c r="M6" s="116"/>
      <c r="N6" s="77" t="s">
        <v>149</v>
      </c>
    </row>
    <row r="7" spans="1:14" ht="15.75">
      <c r="A7" s="11" t="s">
        <v>86</v>
      </c>
      <c r="B7" s="8"/>
      <c r="C7" s="109" t="e">
        <f>'Flüssigkeitssäulen (mmFS)'!C7*'cp-Werte'!C$25*'cp-Werte'!C$26*'cp-Werte'!C$28/'cp-Werte'!C$29/1000</f>
        <v>#DIV/0!</v>
      </c>
      <c r="D7" s="109" t="e">
        <f>'Flüssigkeitssäulen (mmFS)'!D7*'cp-Werte'!D$25*'cp-Werte'!D$26*'cp-Werte'!D$28/'cp-Werte'!D$29/1000</f>
        <v>#DIV/0!</v>
      </c>
      <c r="E7" s="109" t="e">
        <f>'Flüssigkeitssäulen (mmFS)'!E7*'cp-Werte'!E$25*'cp-Werte'!E$26*'cp-Werte'!E$28/'cp-Werte'!E$29/1000</f>
        <v>#DIV/0!</v>
      </c>
      <c r="F7" s="109" t="e">
        <f>'Flüssigkeitssäulen (mmFS)'!F7*'cp-Werte'!F$25*'cp-Werte'!F$26*'cp-Werte'!F$28/'cp-Werte'!F$29/1000</f>
        <v>#DIV/0!</v>
      </c>
      <c r="G7" s="109" t="e">
        <f>'Flüssigkeitssäulen (mmFS)'!G7*'cp-Werte'!G$25*'cp-Werte'!G$26*'cp-Werte'!G$28/'cp-Werte'!G$29/1000</f>
        <v>#DIV/0!</v>
      </c>
      <c r="H7" s="109" t="e">
        <f>'Flüssigkeitssäulen (mmFS)'!H7*'cp-Werte'!H$25*'cp-Werte'!H$26*'cp-Werte'!H$28/'cp-Werte'!H$29/1000</f>
        <v>#DIV/0!</v>
      </c>
      <c r="I7" s="109" t="e">
        <f>'Flüssigkeitssäulen (mmFS)'!I7*'cp-Werte'!I$25*'cp-Werte'!I$26*'cp-Werte'!I$28/'cp-Werte'!I$29/1000</f>
        <v>#DIV/0!</v>
      </c>
      <c r="J7" s="109" t="e">
        <f>'Flüssigkeitssäulen (mmFS)'!J7*'cp-Werte'!J$25*'cp-Werte'!J$26*'cp-Werte'!J$28/'cp-Werte'!J$29/1000</f>
        <v>#DIV/0!</v>
      </c>
      <c r="K7" s="109" t="e">
        <f>'Flüssigkeitssäulen (mmFS)'!K7*'cp-Werte'!K$25*'cp-Werte'!K$26*'cp-Werte'!K$28/'cp-Werte'!K$29/1000</f>
        <v>#DIV/0!</v>
      </c>
      <c r="M7" s="117"/>
      <c r="N7" s="77" t="s">
        <v>150</v>
      </c>
    </row>
    <row r="8" spans="1:14" ht="15.75">
      <c r="A8" s="11" t="s">
        <v>87</v>
      </c>
      <c r="B8" s="8"/>
      <c r="C8" s="109" t="e">
        <f>'Flüssigkeitssäulen (mmFS)'!C8*'cp-Werte'!C$25*'cp-Werte'!C$26*'cp-Werte'!C$28/'cp-Werte'!C$29/1000</f>
        <v>#DIV/0!</v>
      </c>
      <c r="D8" s="109" t="e">
        <f>'Flüssigkeitssäulen (mmFS)'!D8*'cp-Werte'!D$25*'cp-Werte'!D$26*'cp-Werte'!D$28/'cp-Werte'!D$29/1000</f>
        <v>#DIV/0!</v>
      </c>
      <c r="E8" s="109" t="e">
        <f>'Flüssigkeitssäulen (mmFS)'!E8*'cp-Werte'!E$25*'cp-Werte'!E$26*'cp-Werte'!E$28/'cp-Werte'!E$29/1000</f>
        <v>#DIV/0!</v>
      </c>
      <c r="F8" s="109" t="e">
        <f>'Flüssigkeitssäulen (mmFS)'!F8*'cp-Werte'!F$25*'cp-Werte'!F$26*'cp-Werte'!F$28/'cp-Werte'!F$29/1000</f>
        <v>#DIV/0!</v>
      </c>
      <c r="G8" s="109" t="e">
        <f>'Flüssigkeitssäulen (mmFS)'!G8*'cp-Werte'!G$25*'cp-Werte'!G$26*'cp-Werte'!G$28/'cp-Werte'!G$29/1000</f>
        <v>#DIV/0!</v>
      </c>
      <c r="H8" s="109" t="e">
        <f>'Flüssigkeitssäulen (mmFS)'!H8*'cp-Werte'!H$25*'cp-Werte'!H$26*'cp-Werte'!H$28/'cp-Werte'!H$29/1000</f>
        <v>#DIV/0!</v>
      </c>
      <c r="I8" s="109" t="e">
        <f>'Flüssigkeitssäulen (mmFS)'!I8*'cp-Werte'!I$25*'cp-Werte'!I$26*'cp-Werte'!I$28/'cp-Werte'!I$29/1000</f>
        <v>#DIV/0!</v>
      </c>
      <c r="J8" s="109" t="e">
        <f>'Flüssigkeitssäulen (mmFS)'!J8*'cp-Werte'!J$25*'cp-Werte'!J$26*'cp-Werte'!J$28/'cp-Werte'!J$29/1000</f>
        <v>#DIV/0!</v>
      </c>
      <c r="K8" s="109" t="e">
        <f>'Flüssigkeitssäulen (mmFS)'!K8*'cp-Werte'!K$25*'cp-Werte'!K$26*'cp-Werte'!K$28/'cp-Werte'!K$29/1000</f>
        <v>#DIV/0!</v>
      </c>
      <c r="M8" s="76"/>
      <c r="N8" s="77" t="s">
        <v>139</v>
      </c>
    </row>
    <row r="9" spans="1:14" ht="15.75">
      <c r="A9" s="11" t="s">
        <v>88</v>
      </c>
      <c r="B9" s="8"/>
      <c r="C9" s="109" t="e">
        <f>'Flüssigkeitssäulen (mmFS)'!C9*'cp-Werte'!C$25*'cp-Werte'!C$26*'cp-Werte'!C$28/'cp-Werte'!C$29/1000</f>
        <v>#DIV/0!</v>
      </c>
      <c r="D9" s="109" t="e">
        <f>'Flüssigkeitssäulen (mmFS)'!D9*'cp-Werte'!D$25*'cp-Werte'!D$26*'cp-Werte'!D$28/'cp-Werte'!D$29/1000</f>
        <v>#DIV/0!</v>
      </c>
      <c r="E9" s="109" t="e">
        <f>'Flüssigkeitssäulen (mmFS)'!E9*'cp-Werte'!E$25*'cp-Werte'!E$26*'cp-Werte'!E$28/'cp-Werte'!E$29/1000</f>
        <v>#DIV/0!</v>
      </c>
      <c r="F9" s="109" t="e">
        <f>'Flüssigkeitssäulen (mmFS)'!F9*'cp-Werte'!F$25*'cp-Werte'!F$26*'cp-Werte'!F$28/'cp-Werte'!F$29/1000</f>
        <v>#DIV/0!</v>
      </c>
      <c r="G9" s="109" t="e">
        <f>'Flüssigkeitssäulen (mmFS)'!G9*'cp-Werte'!G$25*'cp-Werte'!G$26*'cp-Werte'!G$28/'cp-Werte'!G$29/1000</f>
        <v>#DIV/0!</v>
      </c>
      <c r="H9" s="109" t="e">
        <f>'Flüssigkeitssäulen (mmFS)'!H9*'cp-Werte'!H$25*'cp-Werte'!H$26*'cp-Werte'!H$28/'cp-Werte'!H$29/1000</f>
        <v>#DIV/0!</v>
      </c>
      <c r="I9" s="109" t="e">
        <f>'Flüssigkeitssäulen (mmFS)'!I9*'cp-Werte'!I$25*'cp-Werte'!I$26*'cp-Werte'!I$28/'cp-Werte'!I$29/1000</f>
        <v>#DIV/0!</v>
      </c>
      <c r="J9" s="109" t="e">
        <f>'Flüssigkeitssäulen (mmFS)'!J9*'cp-Werte'!J$25*'cp-Werte'!J$26*'cp-Werte'!J$28/'cp-Werte'!J$29/1000</f>
        <v>#DIV/0!</v>
      </c>
      <c r="K9" s="109" t="e">
        <f>'Flüssigkeitssäulen (mmFS)'!K9*'cp-Werte'!K$25*'cp-Werte'!K$26*'cp-Werte'!K$28/'cp-Werte'!K$29/1000</f>
        <v>#DIV/0!</v>
      </c>
      <c r="M9" s="78"/>
      <c r="N9" s="77" t="s">
        <v>140</v>
      </c>
    </row>
    <row r="10" spans="1:14" ht="15.75">
      <c r="A10" s="11" t="s">
        <v>89</v>
      </c>
      <c r="B10" s="8"/>
      <c r="C10" s="109" t="e">
        <f>'Flüssigkeitssäulen (mmFS)'!C10*'cp-Werte'!C$25*'cp-Werte'!C$26*'cp-Werte'!C$28/'cp-Werte'!C$29/1000</f>
        <v>#DIV/0!</v>
      </c>
      <c r="D10" s="109" t="e">
        <f>'Flüssigkeitssäulen (mmFS)'!D10*'cp-Werte'!D$25*'cp-Werte'!D$26*'cp-Werte'!D$28/'cp-Werte'!D$29/1000</f>
        <v>#DIV/0!</v>
      </c>
      <c r="E10" s="109" t="e">
        <f>'Flüssigkeitssäulen (mmFS)'!E10*'cp-Werte'!E$25*'cp-Werte'!E$26*'cp-Werte'!E$28/'cp-Werte'!E$29/1000</f>
        <v>#DIV/0!</v>
      </c>
      <c r="F10" s="109" t="e">
        <f>'Flüssigkeitssäulen (mmFS)'!F10*'cp-Werte'!F$25*'cp-Werte'!F$26*'cp-Werte'!F$28/'cp-Werte'!F$29/1000</f>
        <v>#DIV/0!</v>
      </c>
      <c r="G10" s="109" t="e">
        <f>'Flüssigkeitssäulen (mmFS)'!G10*'cp-Werte'!G$25*'cp-Werte'!G$26*'cp-Werte'!G$28/'cp-Werte'!G$29/1000</f>
        <v>#DIV/0!</v>
      </c>
      <c r="H10" s="109" t="e">
        <f>'Flüssigkeitssäulen (mmFS)'!H10*'cp-Werte'!H$25*'cp-Werte'!H$26*'cp-Werte'!H$28/'cp-Werte'!H$29/1000</f>
        <v>#DIV/0!</v>
      </c>
      <c r="I10" s="109" t="e">
        <f>'Flüssigkeitssäulen (mmFS)'!I10*'cp-Werte'!I$25*'cp-Werte'!I$26*'cp-Werte'!I$28/'cp-Werte'!I$29/1000</f>
        <v>#DIV/0!</v>
      </c>
      <c r="J10" s="109" t="e">
        <f>'Flüssigkeitssäulen (mmFS)'!J10*'cp-Werte'!J$25*'cp-Werte'!J$26*'cp-Werte'!J$28/'cp-Werte'!J$29/1000</f>
        <v>#DIV/0!</v>
      </c>
      <c r="K10" s="109" t="e">
        <f>'Flüssigkeitssäulen (mmFS)'!K10*'cp-Werte'!K$25*'cp-Werte'!K$26*'cp-Werte'!K$28/'cp-Werte'!K$29/1000</f>
        <v>#DIV/0!</v>
      </c>
      <c r="M10" s="79"/>
      <c r="N10" s="77" t="s">
        <v>141</v>
      </c>
    </row>
    <row r="11" spans="1:14" ht="15.75">
      <c r="A11" s="11" t="s">
        <v>90</v>
      </c>
      <c r="B11" s="8"/>
      <c r="C11" s="109" t="e">
        <f>'Flüssigkeitssäulen (mmFS)'!C11*'cp-Werte'!C$25*'cp-Werte'!C$26*'cp-Werte'!C$28/'cp-Werte'!C$29/1000</f>
        <v>#DIV/0!</v>
      </c>
      <c r="D11" s="109" t="e">
        <f>'Flüssigkeitssäulen (mmFS)'!D11*'cp-Werte'!D$25*'cp-Werte'!D$26*'cp-Werte'!D$28/'cp-Werte'!D$29/1000</f>
        <v>#DIV/0!</v>
      </c>
      <c r="E11" s="109" t="e">
        <f>'Flüssigkeitssäulen (mmFS)'!E11*'cp-Werte'!E$25*'cp-Werte'!E$26*'cp-Werte'!E$28/'cp-Werte'!E$29/1000</f>
        <v>#DIV/0!</v>
      </c>
      <c r="F11" s="109" t="e">
        <f>'Flüssigkeitssäulen (mmFS)'!F11*'cp-Werte'!F$25*'cp-Werte'!F$26*'cp-Werte'!F$28/'cp-Werte'!F$29/1000</f>
        <v>#DIV/0!</v>
      </c>
      <c r="G11" s="109" t="e">
        <f>'Flüssigkeitssäulen (mmFS)'!G11*'cp-Werte'!G$25*'cp-Werte'!G$26*'cp-Werte'!G$28/'cp-Werte'!G$29/1000</f>
        <v>#DIV/0!</v>
      </c>
      <c r="H11" s="109" t="e">
        <f>'Flüssigkeitssäulen (mmFS)'!H11*'cp-Werte'!H$25*'cp-Werte'!H$26*'cp-Werte'!H$28/'cp-Werte'!H$29/1000</f>
        <v>#DIV/0!</v>
      </c>
      <c r="I11" s="109" t="e">
        <f>'Flüssigkeitssäulen (mmFS)'!I11*'cp-Werte'!I$25*'cp-Werte'!I$26*'cp-Werte'!I$28/'cp-Werte'!I$29/1000</f>
        <v>#DIV/0!</v>
      </c>
      <c r="J11" s="109" t="e">
        <f>'Flüssigkeitssäulen (mmFS)'!J11*'cp-Werte'!J$25*'cp-Werte'!J$26*'cp-Werte'!J$28/'cp-Werte'!J$29/1000</f>
        <v>#DIV/0!</v>
      </c>
      <c r="K11" s="109" t="e">
        <f>'Flüssigkeitssäulen (mmFS)'!K11*'cp-Werte'!K$25*'cp-Werte'!K$26*'cp-Werte'!K$28/'cp-Werte'!K$29/1000</f>
        <v>#DIV/0!</v>
      </c>
      <c r="M11" s="95"/>
      <c r="N11" s="96" t="s">
        <v>142</v>
      </c>
    </row>
    <row r="12" spans="1:14" ht="15.75">
      <c r="A12" s="11" t="s">
        <v>91</v>
      </c>
      <c r="B12" s="8"/>
      <c r="C12" s="109" t="e">
        <f>'Flüssigkeitssäulen (mmFS)'!C12*'cp-Werte'!C$25*'cp-Werte'!C$26*'cp-Werte'!C$28/'cp-Werte'!C$29/1000</f>
        <v>#DIV/0!</v>
      </c>
      <c r="D12" s="109" t="e">
        <f>'Flüssigkeitssäulen (mmFS)'!D12*'cp-Werte'!D$25*'cp-Werte'!D$26*'cp-Werte'!D$28/'cp-Werte'!D$29/1000</f>
        <v>#DIV/0!</v>
      </c>
      <c r="E12" s="109" t="e">
        <f>'Flüssigkeitssäulen (mmFS)'!E12*'cp-Werte'!E$25*'cp-Werte'!E$26*'cp-Werte'!E$28/'cp-Werte'!E$29/1000</f>
        <v>#DIV/0!</v>
      </c>
      <c r="F12" s="109" t="e">
        <f>'Flüssigkeitssäulen (mmFS)'!F12*'cp-Werte'!F$25*'cp-Werte'!F$26*'cp-Werte'!F$28/'cp-Werte'!F$29/1000</f>
        <v>#DIV/0!</v>
      </c>
      <c r="G12" s="109" t="e">
        <f>'Flüssigkeitssäulen (mmFS)'!G12*'cp-Werte'!G$25*'cp-Werte'!G$26*'cp-Werte'!G$28/'cp-Werte'!G$29/1000</f>
        <v>#DIV/0!</v>
      </c>
      <c r="H12" s="109" t="e">
        <f>'Flüssigkeitssäulen (mmFS)'!H12*'cp-Werte'!H$25*'cp-Werte'!H$26*'cp-Werte'!H$28/'cp-Werte'!H$29/1000</f>
        <v>#DIV/0!</v>
      </c>
      <c r="I12" s="109" t="e">
        <f>'Flüssigkeitssäulen (mmFS)'!I12*'cp-Werte'!I$25*'cp-Werte'!I$26*'cp-Werte'!I$28/'cp-Werte'!I$29/1000</f>
        <v>#DIV/0!</v>
      </c>
      <c r="J12" s="109" t="e">
        <f>'Flüssigkeitssäulen (mmFS)'!J12*'cp-Werte'!J$25*'cp-Werte'!J$26*'cp-Werte'!J$28/'cp-Werte'!J$29/1000</f>
        <v>#DIV/0!</v>
      </c>
      <c r="K12" s="109" t="e">
        <f>'Flüssigkeitssäulen (mmFS)'!K12*'cp-Werte'!K$25*'cp-Werte'!K$26*'cp-Werte'!K$28/'cp-Werte'!K$29/1000</f>
        <v>#DIV/0!</v>
      </c>
      <c r="M12" s="128"/>
      <c r="N12" s="77" t="s">
        <v>148</v>
      </c>
    </row>
    <row r="13" spans="1:11" ht="15.75">
      <c r="A13" s="11" t="s">
        <v>92</v>
      </c>
      <c r="B13" s="8"/>
      <c r="C13" s="109" t="e">
        <f>'Flüssigkeitssäulen (mmFS)'!C13*'cp-Werte'!C$25*'cp-Werte'!C$26*'cp-Werte'!C$28/'cp-Werte'!C$29/1000</f>
        <v>#DIV/0!</v>
      </c>
      <c r="D13" s="109" t="e">
        <f>'Flüssigkeitssäulen (mmFS)'!D13*'cp-Werte'!D$25*'cp-Werte'!D$26*'cp-Werte'!D$28/'cp-Werte'!D$29/1000</f>
        <v>#DIV/0!</v>
      </c>
      <c r="E13" s="109" t="e">
        <f>'Flüssigkeitssäulen (mmFS)'!E13*'cp-Werte'!E$25*'cp-Werte'!E$26*'cp-Werte'!E$28/'cp-Werte'!E$29/1000</f>
        <v>#DIV/0!</v>
      </c>
      <c r="F13" s="109" t="e">
        <f>'Flüssigkeitssäulen (mmFS)'!F13*'cp-Werte'!F$25*'cp-Werte'!F$26*'cp-Werte'!F$28/'cp-Werte'!F$29/1000</f>
        <v>#DIV/0!</v>
      </c>
      <c r="G13" s="109" t="e">
        <f>'Flüssigkeitssäulen (mmFS)'!G13*'cp-Werte'!G$25*'cp-Werte'!G$26*'cp-Werte'!G$28/'cp-Werte'!G$29/1000</f>
        <v>#DIV/0!</v>
      </c>
      <c r="H13" s="109" t="e">
        <f>'Flüssigkeitssäulen (mmFS)'!H13*'cp-Werte'!H$25*'cp-Werte'!H$26*'cp-Werte'!H$28/'cp-Werte'!H$29/1000</f>
        <v>#DIV/0!</v>
      </c>
      <c r="I13" s="109" t="e">
        <f>'Flüssigkeitssäulen (mmFS)'!I13*'cp-Werte'!I$25*'cp-Werte'!I$26*'cp-Werte'!I$28/'cp-Werte'!I$29/1000</f>
        <v>#DIV/0!</v>
      </c>
      <c r="J13" s="109" t="e">
        <f>'Flüssigkeitssäulen (mmFS)'!J13*'cp-Werte'!J$25*'cp-Werte'!J$26*'cp-Werte'!J$28/'cp-Werte'!J$29/1000</f>
        <v>#DIV/0!</v>
      </c>
      <c r="K13" s="109" t="e">
        <f>'Flüssigkeitssäulen (mmFS)'!K13*'cp-Werte'!K$25*'cp-Werte'!K$26*'cp-Werte'!K$28/'cp-Werte'!K$29/1000</f>
        <v>#DIV/0!</v>
      </c>
    </row>
    <row r="14" spans="1:11" ht="16.5" thickBot="1">
      <c r="A14" s="12" t="s">
        <v>93</v>
      </c>
      <c r="B14" s="9"/>
      <c r="C14" s="110" t="e">
        <f>'Flüssigkeitssäulen (mmFS)'!C14*'cp-Werte'!C$25*'cp-Werte'!C$26*'cp-Werte'!C$28/'cp-Werte'!C$29/1000</f>
        <v>#DIV/0!</v>
      </c>
      <c r="D14" s="110" t="e">
        <f>'Flüssigkeitssäulen (mmFS)'!D14*'cp-Werte'!D$25*'cp-Werte'!D$26*'cp-Werte'!D$28/'cp-Werte'!D$29/1000</f>
        <v>#DIV/0!</v>
      </c>
      <c r="E14" s="110" t="e">
        <f>'Flüssigkeitssäulen (mmFS)'!E14*'cp-Werte'!E$25*'cp-Werte'!E$26*'cp-Werte'!E$28/'cp-Werte'!E$29/1000</f>
        <v>#DIV/0!</v>
      </c>
      <c r="F14" s="110" t="e">
        <f>'Flüssigkeitssäulen (mmFS)'!F14*'cp-Werte'!F$25*'cp-Werte'!F$26*'cp-Werte'!F$28/'cp-Werte'!F$29/1000</f>
        <v>#DIV/0!</v>
      </c>
      <c r="G14" s="110" t="e">
        <f>'Flüssigkeitssäulen (mmFS)'!G14*'cp-Werte'!G$25*'cp-Werte'!G$26*'cp-Werte'!G$28/'cp-Werte'!G$29/1000</f>
        <v>#DIV/0!</v>
      </c>
      <c r="H14" s="110" t="e">
        <f>'Flüssigkeitssäulen (mmFS)'!H14*'cp-Werte'!H$25*'cp-Werte'!H$26*'cp-Werte'!H$28/'cp-Werte'!H$29/1000</f>
        <v>#DIV/0!</v>
      </c>
      <c r="I14" s="110" t="e">
        <f>'Flüssigkeitssäulen (mmFS)'!I14*'cp-Werte'!I$25*'cp-Werte'!I$26*'cp-Werte'!I$28/'cp-Werte'!I$29/1000</f>
        <v>#DIV/0!</v>
      </c>
      <c r="J14" s="110" t="e">
        <f>'Flüssigkeitssäulen (mmFS)'!J14*'cp-Werte'!J$25*'cp-Werte'!J$26*'cp-Werte'!J$28/'cp-Werte'!J$29/1000</f>
        <v>#DIV/0!</v>
      </c>
      <c r="K14" s="110" t="e">
        <f>'Flüssigkeitssäulen (mmFS)'!K14*'cp-Werte'!K$25*'cp-Werte'!K$26*'cp-Werte'!K$28/'cp-Werte'!K$29/1000</f>
        <v>#DIV/0!</v>
      </c>
    </row>
    <row r="15" spans="1:11" ht="16.5" thickTop="1">
      <c r="A15" s="11" t="s">
        <v>75</v>
      </c>
      <c r="B15" s="8"/>
      <c r="C15" s="109" t="e">
        <f>'Flüssigkeitssäulen (mmFS)'!C15*'cp-Werte'!C$25*'cp-Werte'!C$26*'cp-Werte'!C$28/'cp-Werte'!C$29/1000</f>
        <v>#DIV/0!</v>
      </c>
      <c r="D15" s="109" t="e">
        <f>'Flüssigkeitssäulen (mmFS)'!D15*'cp-Werte'!D$25*'cp-Werte'!D$26*'cp-Werte'!D$28/'cp-Werte'!D$29/1000</f>
        <v>#DIV/0!</v>
      </c>
      <c r="E15" s="109" t="e">
        <f>'Flüssigkeitssäulen (mmFS)'!E15*'cp-Werte'!E$25*'cp-Werte'!E$26*'cp-Werte'!E$28/'cp-Werte'!E$29/1000</f>
        <v>#DIV/0!</v>
      </c>
      <c r="F15" s="109" t="e">
        <f>'Flüssigkeitssäulen (mmFS)'!F15*'cp-Werte'!F$25*'cp-Werte'!F$26*'cp-Werte'!F$28/'cp-Werte'!F$29/1000</f>
        <v>#DIV/0!</v>
      </c>
      <c r="G15" s="109" t="e">
        <f>'Flüssigkeitssäulen (mmFS)'!G15*'cp-Werte'!G$25*'cp-Werte'!G$26*'cp-Werte'!G$28/'cp-Werte'!G$29/1000</f>
        <v>#DIV/0!</v>
      </c>
      <c r="H15" s="109" t="e">
        <f>'Flüssigkeitssäulen (mmFS)'!H15*'cp-Werte'!H$25*'cp-Werte'!H$26*'cp-Werte'!H$28/'cp-Werte'!H$29/1000</f>
        <v>#DIV/0!</v>
      </c>
      <c r="I15" s="109" t="e">
        <f>'Flüssigkeitssäulen (mmFS)'!I15*'cp-Werte'!I$25*'cp-Werte'!I$26*'cp-Werte'!I$28/'cp-Werte'!I$29/1000</f>
        <v>#DIV/0!</v>
      </c>
      <c r="J15" s="109" t="e">
        <f>'Flüssigkeitssäulen (mmFS)'!J15*'cp-Werte'!J$25*'cp-Werte'!J$26*'cp-Werte'!J$28/'cp-Werte'!J$29/1000</f>
        <v>#DIV/0!</v>
      </c>
      <c r="K15" s="109" t="e">
        <f>'Flüssigkeitssäulen (mmFS)'!K15*'cp-Werte'!K$25*'cp-Werte'!K$26*'cp-Werte'!K$28/'cp-Werte'!K$29/1000</f>
        <v>#DIV/0!</v>
      </c>
    </row>
    <row r="16" spans="1:11" ht="15.75">
      <c r="A16" s="10" t="s">
        <v>76</v>
      </c>
      <c r="B16" s="7"/>
      <c r="C16" s="109" t="e">
        <f>'Flüssigkeitssäulen (mmFS)'!C16*'cp-Werte'!C$25*'cp-Werte'!C$26*'cp-Werte'!C$28/'cp-Werte'!C$29/1000</f>
        <v>#DIV/0!</v>
      </c>
      <c r="D16" s="109" t="e">
        <f>'Flüssigkeitssäulen (mmFS)'!D16*'cp-Werte'!D$25*'cp-Werte'!D$26*'cp-Werte'!D$28/'cp-Werte'!D$29/1000</f>
        <v>#DIV/0!</v>
      </c>
      <c r="E16" s="109" t="e">
        <f>'Flüssigkeitssäulen (mmFS)'!E16*'cp-Werte'!E$25*'cp-Werte'!E$26*'cp-Werte'!E$28/'cp-Werte'!E$29/1000</f>
        <v>#DIV/0!</v>
      </c>
      <c r="F16" s="109" t="e">
        <f>'Flüssigkeitssäulen (mmFS)'!F16*'cp-Werte'!F$25*'cp-Werte'!F$26*'cp-Werte'!F$28/'cp-Werte'!F$29/1000</f>
        <v>#DIV/0!</v>
      </c>
      <c r="G16" s="109" t="e">
        <f>'Flüssigkeitssäulen (mmFS)'!G16*'cp-Werte'!G$25*'cp-Werte'!G$26*'cp-Werte'!G$28/'cp-Werte'!G$29/1000</f>
        <v>#DIV/0!</v>
      </c>
      <c r="H16" s="109" t="e">
        <f>'Flüssigkeitssäulen (mmFS)'!H16*'cp-Werte'!H$25*'cp-Werte'!H$26*'cp-Werte'!H$28/'cp-Werte'!H$29/1000</f>
        <v>#DIV/0!</v>
      </c>
      <c r="I16" s="109" t="e">
        <f>'Flüssigkeitssäulen (mmFS)'!I16*'cp-Werte'!I$25*'cp-Werte'!I$26*'cp-Werte'!I$28/'cp-Werte'!I$29/1000</f>
        <v>#DIV/0!</v>
      </c>
      <c r="J16" s="109" t="e">
        <f>'Flüssigkeitssäulen (mmFS)'!J16*'cp-Werte'!J$25*'cp-Werte'!J$26*'cp-Werte'!J$28/'cp-Werte'!J$29/1000</f>
        <v>#DIV/0!</v>
      </c>
      <c r="K16" s="109" t="e">
        <f>'Flüssigkeitssäulen (mmFS)'!K16*'cp-Werte'!K$25*'cp-Werte'!K$26*'cp-Werte'!K$28/'cp-Werte'!K$29/1000</f>
        <v>#DIV/0!</v>
      </c>
    </row>
    <row r="17" spans="1:11" ht="15.75">
      <c r="A17" s="11" t="s">
        <v>77</v>
      </c>
      <c r="B17" s="8"/>
      <c r="C17" s="109" t="e">
        <f>'Flüssigkeitssäulen (mmFS)'!C17*'cp-Werte'!C$25*'cp-Werte'!C$26*'cp-Werte'!C$28/'cp-Werte'!C$29/1000</f>
        <v>#DIV/0!</v>
      </c>
      <c r="D17" s="109" t="e">
        <f>'Flüssigkeitssäulen (mmFS)'!D17*'cp-Werte'!D$25*'cp-Werte'!D$26*'cp-Werte'!D$28/'cp-Werte'!D$29/1000</f>
        <v>#DIV/0!</v>
      </c>
      <c r="E17" s="109" t="e">
        <f>'Flüssigkeitssäulen (mmFS)'!E17*'cp-Werte'!E$25*'cp-Werte'!E$26*'cp-Werte'!E$28/'cp-Werte'!E$29/1000</f>
        <v>#DIV/0!</v>
      </c>
      <c r="F17" s="109" t="e">
        <f>'Flüssigkeitssäulen (mmFS)'!F17*'cp-Werte'!F$25*'cp-Werte'!F$26*'cp-Werte'!F$28/'cp-Werte'!F$29/1000</f>
        <v>#DIV/0!</v>
      </c>
      <c r="G17" s="109" t="e">
        <f>'Flüssigkeitssäulen (mmFS)'!G17*'cp-Werte'!G$25*'cp-Werte'!G$26*'cp-Werte'!G$28/'cp-Werte'!G$29/1000</f>
        <v>#DIV/0!</v>
      </c>
      <c r="H17" s="109" t="e">
        <f>'Flüssigkeitssäulen (mmFS)'!H17*'cp-Werte'!H$25*'cp-Werte'!H$26*'cp-Werte'!H$28/'cp-Werte'!H$29/1000</f>
        <v>#DIV/0!</v>
      </c>
      <c r="I17" s="109" t="e">
        <f>'Flüssigkeitssäulen (mmFS)'!I17*'cp-Werte'!I$25*'cp-Werte'!I$26*'cp-Werte'!I$28/'cp-Werte'!I$29/1000</f>
        <v>#DIV/0!</v>
      </c>
      <c r="J17" s="109" t="e">
        <f>'Flüssigkeitssäulen (mmFS)'!J17*'cp-Werte'!J$25*'cp-Werte'!J$26*'cp-Werte'!J$28/'cp-Werte'!J$29/1000</f>
        <v>#DIV/0!</v>
      </c>
      <c r="K17" s="109" t="e">
        <f>'Flüssigkeitssäulen (mmFS)'!K17*'cp-Werte'!K$25*'cp-Werte'!K$26*'cp-Werte'!K$28/'cp-Werte'!K$29/1000</f>
        <v>#DIV/0!</v>
      </c>
    </row>
    <row r="18" spans="1:11" ht="15.75">
      <c r="A18" s="11" t="s">
        <v>78</v>
      </c>
      <c r="B18" s="8"/>
      <c r="C18" s="109" t="e">
        <f>'Flüssigkeitssäulen (mmFS)'!C18*'cp-Werte'!C$25*'cp-Werte'!C$26*'cp-Werte'!C$28/'cp-Werte'!C$29/1000</f>
        <v>#DIV/0!</v>
      </c>
      <c r="D18" s="109" t="e">
        <f>'Flüssigkeitssäulen (mmFS)'!D18*'cp-Werte'!D$25*'cp-Werte'!D$26*'cp-Werte'!D$28/'cp-Werte'!D$29/1000</f>
        <v>#DIV/0!</v>
      </c>
      <c r="E18" s="109" t="e">
        <f>'Flüssigkeitssäulen (mmFS)'!E18*'cp-Werte'!E$25*'cp-Werte'!E$26*'cp-Werte'!E$28/'cp-Werte'!E$29/1000</f>
        <v>#DIV/0!</v>
      </c>
      <c r="F18" s="109" t="e">
        <f>'Flüssigkeitssäulen (mmFS)'!F18*'cp-Werte'!F$25*'cp-Werte'!F$26*'cp-Werte'!F$28/'cp-Werte'!F$29/1000</f>
        <v>#DIV/0!</v>
      </c>
      <c r="G18" s="109" t="e">
        <f>'Flüssigkeitssäulen (mmFS)'!G18*'cp-Werte'!G$25*'cp-Werte'!G$26*'cp-Werte'!G$28/'cp-Werte'!G$29/1000</f>
        <v>#DIV/0!</v>
      </c>
      <c r="H18" s="109" t="e">
        <f>'Flüssigkeitssäulen (mmFS)'!H18*'cp-Werte'!H$25*'cp-Werte'!H$26*'cp-Werte'!H$28/'cp-Werte'!H$29/1000</f>
        <v>#DIV/0!</v>
      </c>
      <c r="I18" s="109" t="e">
        <f>'Flüssigkeitssäulen (mmFS)'!I18*'cp-Werte'!I$25*'cp-Werte'!I$26*'cp-Werte'!I$28/'cp-Werte'!I$29/1000</f>
        <v>#DIV/0!</v>
      </c>
      <c r="J18" s="109" t="e">
        <f>'Flüssigkeitssäulen (mmFS)'!J18*'cp-Werte'!J$25*'cp-Werte'!J$26*'cp-Werte'!J$28/'cp-Werte'!J$29/1000</f>
        <v>#DIV/0!</v>
      </c>
      <c r="K18" s="109" t="e">
        <f>'Flüssigkeitssäulen (mmFS)'!K18*'cp-Werte'!K$25*'cp-Werte'!K$26*'cp-Werte'!K$28/'cp-Werte'!K$29/1000</f>
        <v>#DIV/0!</v>
      </c>
    </row>
    <row r="19" spans="1:11" ht="15.75">
      <c r="A19" s="11" t="s">
        <v>79</v>
      </c>
      <c r="B19" s="8"/>
      <c r="C19" s="109" t="e">
        <f>'Flüssigkeitssäulen (mmFS)'!C19*'cp-Werte'!C$25*'cp-Werte'!C$26*'cp-Werte'!C$28/'cp-Werte'!C$29/1000</f>
        <v>#DIV/0!</v>
      </c>
      <c r="D19" s="109" t="e">
        <f>'Flüssigkeitssäulen (mmFS)'!D19*'cp-Werte'!D$25*'cp-Werte'!D$26*'cp-Werte'!D$28/'cp-Werte'!D$29/1000</f>
        <v>#DIV/0!</v>
      </c>
      <c r="E19" s="109" t="e">
        <f>'Flüssigkeitssäulen (mmFS)'!E19*'cp-Werte'!E$25*'cp-Werte'!E$26*'cp-Werte'!E$28/'cp-Werte'!E$29/1000</f>
        <v>#DIV/0!</v>
      </c>
      <c r="F19" s="109" t="e">
        <f>'Flüssigkeitssäulen (mmFS)'!F19*'cp-Werte'!F$25*'cp-Werte'!F$26*'cp-Werte'!F$28/'cp-Werte'!F$29/1000</f>
        <v>#DIV/0!</v>
      </c>
      <c r="G19" s="109" t="e">
        <f>'Flüssigkeitssäulen (mmFS)'!G19*'cp-Werte'!G$25*'cp-Werte'!G$26*'cp-Werte'!G$28/'cp-Werte'!G$29/1000</f>
        <v>#DIV/0!</v>
      </c>
      <c r="H19" s="109" t="e">
        <f>'Flüssigkeitssäulen (mmFS)'!H19*'cp-Werte'!H$25*'cp-Werte'!H$26*'cp-Werte'!H$28/'cp-Werte'!H$29/1000</f>
        <v>#DIV/0!</v>
      </c>
      <c r="I19" s="109" t="e">
        <f>'Flüssigkeitssäulen (mmFS)'!I19*'cp-Werte'!I$25*'cp-Werte'!I$26*'cp-Werte'!I$28/'cp-Werte'!I$29/1000</f>
        <v>#DIV/0!</v>
      </c>
      <c r="J19" s="109" t="e">
        <f>'Flüssigkeitssäulen (mmFS)'!J19*'cp-Werte'!J$25*'cp-Werte'!J$26*'cp-Werte'!J$28/'cp-Werte'!J$29/1000</f>
        <v>#DIV/0!</v>
      </c>
      <c r="K19" s="109" t="e">
        <f>'Flüssigkeitssäulen (mmFS)'!K19*'cp-Werte'!K$25*'cp-Werte'!K$26*'cp-Werte'!K$28/'cp-Werte'!K$29/1000</f>
        <v>#DIV/0!</v>
      </c>
    </row>
    <row r="20" spans="1:11" ht="15.75">
      <c r="A20" s="11" t="s">
        <v>80</v>
      </c>
      <c r="B20" s="8"/>
      <c r="C20" s="109" t="e">
        <f>'Flüssigkeitssäulen (mmFS)'!C20*'cp-Werte'!C$25*'cp-Werte'!C$26*'cp-Werte'!C$28/'cp-Werte'!C$29/1000</f>
        <v>#DIV/0!</v>
      </c>
      <c r="D20" s="109" t="e">
        <f>'Flüssigkeitssäulen (mmFS)'!D20*'cp-Werte'!D$25*'cp-Werte'!D$26*'cp-Werte'!D$28/'cp-Werte'!D$29/1000</f>
        <v>#DIV/0!</v>
      </c>
      <c r="E20" s="109" t="e">
        <f>'Flüssigkeitssäulen (mmFS)'!E20*'cp-Werte'!E$25*'cp-Werte'!E$26*'cp-Werte'!E$28/'cp-Werte'!E$29/1000</f>
        <v>#DIV/0!</v>
      </c>
      <c r="F20" s="109" t="e">
        <f>'Flüssigkeitssäulen (mmFS)'!F20*'cp-Werte'!F$25*'cp-Werte'!F$26*'cp-Werte'!F$28/'cp-Werte'!F$29/1000</f>
        <v>#DIV/0!</v>
      </c>
      <c r="G20" s="109" t="e">
        <f>'Flüssigkeitssäulen (mmFS)'!G20*'cp-Werte'!G$25*'cp-Werte'!G$26*'cp-Werte'!G$28/'cp-Werte'!G$29/1000</f>
        <v>#DIV/0!</v>
      </c>
      <c r="H20" s="109" t="e">
        <f>'Flüssigkeitssäulen (mmFS)'!H20*'cp-Werte'!H$25*'cp-Werte'!H$26*'cp-Werte'!H$28/'cp-Werte'!H$29/1000</f>
        <v>#DIV/0!</v>
      </c>
      <c r="I20" s="109" t="e">
        <f>'Flüssigkeitssäulen (mmFS)'!I20*'cp-Werte'!I$25*'cp-Werte'!I$26*'cp-Werte'!I$28/'cp-Werte'!I$29/1000</f>
        <v>#DIV/0!</v>
      </c>
      <c r="J20" s="109" t="e">
        <f>'Flüssigkeitssäulen (mmFS)'!J20*'cp-Werte'!J$25*'cp-Werte'!J$26*'cp-Werte'!J$28/'cp-Werte'!J$29/1000</f>
        <v>#DIV/0!</v>
      </c>
      <c r="K20" s="109" t="e">
        <f>'Flüssigkeitssäulen (mmFS)'!K20*'cp-Werte'!K$25*'cp-Werte'!K$26*'cp-Werte'!K$28/'cp-Werte'!K$29/1000</f>
        <v>#DIV/0!</v>
      </c>
    </row>
    <row r="21" spans="1:16" ht="15.75">
      <c r="A21" s="11" t="s">
        <v>81</v>
      </c>
      <c r="B21" s="8"/>
      <c r="C21" s="109" t="e">
        <f>'Flüssigkeitssäulen (mmFS)'!C21*'cp-Werte'!C$25*'cp-Werte'!C$26*'cp-Werte'!C$28/'cp-Werte'!C$29/1000</f>
        <v>#DIV/0!</v>
      </c>
      <c r="D21" s="109" t="e">
        <f>'Flüssigkeitssäulen (mmFS)'!D21*'cp-Werte'!D$25*'cp-Werte'!D$26*'cp-Werte'!D$28/'cp-Werte'!D$29/1000</f>
        <v>#DIV/0!</v>
      </c>
      <c r="E21" s="109" t="e">
        <f>'Flüssigkeitssäulen (mmFS)'!E21*'cp-Werte'!E$25*'cp-Werte'!E$26*'cp-Werte'!E$28/'cp-Werte'!E$29/1000</f>
        <v>#DIV/0!</v>
      </c>
      <c r="F21" s="109" t="e">
        <f>'Flüssigkeitssäulen (mmFS)'!F21*'cp-Werte'!F$25*'cp-Werte'!F$26*'cp-Werte'!F$28/'cp-Werte'!F$29/1000</f>
        <v>#DIV/0!</v>
      </c>
      <c r="G21" s="109" t="e">
        <f>'Flüssigkeitssäulen (mmFS)'!G21*'cp-Werte'!G$25*'cp-Werte'!G$26*'cp-Werte'!G$28/'cp-Werte'!G$29/1000</f>
        <v>#DIV/0!</v>
      </c>
      <c r="H21" s="109" t="e">
        <f>'Flüssigkeitssäulen (mmFS)'!H21*'cp-Werte'!H$25*'cp-Werte'!H$26*'cp-Werte'!H$28/'cp-Werte'!H$29/1000</f>
        <v>#DIV/0!</v>
      </c>
      <c r="I21" s="109" t="e">
        <f>'Flüssigkeitssäulen (mmFS)'!I21*'cp-Werte'!I$25*'cp-Werte'!I$26*'cp-Werte'!I$28/'cp-Werte'!I$29/1000</f>
        <v>#DIV/0!</v>
      </c>
      <c r="J21" s="109" t="e">
        <f>'Flüssigkeitssäulen (mmFS)'!J21*'cp-Werte'!J$25*'cp-Werte'!J$26*'cp-Werte'!J$28/'cp-Werte'!J$29/1000</f>
        <v>#DIV/0!</v>
      </c>
      <c r="K21" s="109" t="e">
        <f>'Flüssigkeitssäulen (mmFS)'!K21*'cp-Werte'!K$25*'cp-Werte'!K$26*'cp-Werte'!K$28/'cp-Werte'!K$29/1000</f>
        <v>#DIV/0!</v>
      </c>
      <c r="M21" s="130"/>
      <c r="N21" s="130"/>
      <c r="O21" s="130"/>
      <c r="P21" s="130"/>
    </row>
    <row r="22" spans="1:11" ht="15.75">
      <c r="A22" s="11" t="s">
        <v>82</v>
      </c>
      <c r="B22" s="8"/>
      <c r="C22" s="109" t="e">
        <f>'Flüssigkeitssäulen (mmFS)'!C22*'cp-Werte'!C$25*'cp-Werte'!C$26*'cp-Werte'!C$28/'cp-Werte'!C$29/1000</f>
        <v>#DIV/0!</v>
      </c>
      <c r="D22" s="109" t="e">
        <f>'Flüssigkeitssäulen (mmFS)'!D22*'cp-Werte'!D$25*'cp-Werte'!D$26*'cp-Werte'!D$28/'cp-Werte'!D$29/1000</f>
        <v>#DIV/0!</v>
      </c>
      <c r="E22" s="109" t="e">
        <f>'Flüssigkeitssäulen (mmFS)'!E22*'cp-Werte'!E$25*'cp-Werte'!E$26*'cp-Werte'!E$28/'cp-Werte'!E$29/1000</f>
        <v>#DIV/0!</v>
      </c>
      <c r="F22" s="109" t="e">
        <f>'Flüssigkeitssäulen (mmFS)'!F22*'cp-Werte'!F$25*'cp-Werte'!F$26*'cp-Werte'!F$28/'cp-Werte'!F$29/1000</f>
        <v>#DIV/0!</v>
      </c>
      <c r="G22" s="109" t="e">
        <f>'Flüssigkeitssäulen (mmFS)'!G22*'cp-Werte'!G$25*'cp-Werte'!G$26*'cp-Werte'!G$28/'cp-Werte'!G$29/1000</f>
        <v>#DIV/0!</v>
      </c>
      <c r="H22" s="109" t="e">
        <f>'Flüssigkeitssäulen (mmFS)'!H22*'cp-Werte'!H$25*'cp-Werte'!H$26*'cp-Werte'!H$28/'cp-Werte'!H$29/1000</f>
        <v>#DIV/0!</v>
      </c>
      <c r="I22" s="109" t="e">
        <f>'Flüssigkeitssäulen (mmFS)'!I22*'cp-Werte'!I$25*'cp-Werte'!I$26*'cp-Werte'!I$28/'cp-Werte'!I$29/1000</f>
        <v>#DIV/0!</v>
      </c>
      <c r="J22" s="109" t="e">
        <f>'Flüssigkeitssäulen (mmFS)'!J22*'cp-Werte'!J$25*'cp-Werte'!J$26*'cp-Werte'!J$28/'cp-Werte'!J$29/1000</f>
        <v>#DIV/0!</v>
      </c>
      <c r="K22" s="109" t="e">
        <f>'Flüssigkeitssäulen (mmFS)'!K22*'cp-Werte'!K$25*'cp-Werte'!K$26*'cp-Werte'!K$28/'cp-Werte'!K$29/1000</f>
        <v>#DIV/0!</v>
      </c>
    </row>
    <row r="23" spans="1:12" ht="15.75">
      <c r="A23" s="11" t="s">
        <v>83</v>
      </c>
      <c r="B23" s="8"/>
      <c r="C23" s="109" t="e">
        <f>'Flüssigkeitssäulen (mmFS)'!C23*'cp-Werte'!C$25*'cp-Werte'!C$26*'cp-Werte'!C$28/'cp-Werte'!C$29/1000</f>
        <v>#DIV/0!</v>
      </c>
      <c r="D23" s="109" t="e">
        <f>'Flüssigkeitssäulen (mmFS)'!D23*'cp-Werte'!D$25*'cp-Werte'!D$26*'cp-Werte'!D$28/'cp-Werte'!D$29/1000</f>
        <v>#DIV/0!</v>
      </c>
      <c r="E23" s="109" t="e">
        <f>'Flüssigkeitssäulen (mmFS)'!E23*'cp-Werte'!E$25*'cp-Werte'!E$26*'cp-Werte'!E$28/'cp-Werte'!E$29/1000</f>
        <v>#DIV/0!</v>
      </c>
      <c r="F23" s="109" t="e">
        <f>'Flüssigkeitssäulen (mmFS)'!F23*'cp-Werte'!F$25*'cp-Werte'!F$26*'cp-Werte'!F$28/'cp-Werte'!F$29/1000</f>
        <v>#DIV/0!</v>
      </c>
      <c r="G23" s="109" t="e">
        <f>'Flüssigkeitssäulen (mmFS)'!G23*'cp-Werte'!G$25*'cp-Werte'!G$26*'cp-Werte'!G$28/'cp-Werte'!G$29/1000</f>
        <v>#DIV/0!</v>
      </c>
      <c r="H23" s="109" t="e">
        <f>'Flüssigkeitssäulen (mmFS)'!H23*'cp-Werte'!H$25*'cp-Werte'!H$26*'cp-Werte'!H$28/'cp-Werte'!H$29/1000</f>
        <v>#DIV/0!</v>
      </c>
      <c r="I23" s="109" t="e">
        <f>'Flüssigkeitssäulen (mmFS)'!I23*'cp-Werte'!I$25*'cp-Werte'!I$26*'cp-Werte'!I$28/'cp-Werte'!I$29/1000</f>
        <v>#DIV/0!</v>
      </c>
      <c r="J23" s="109" t="e">
        <f>'Flüssigkeitssäulen (mmFS)'!J23*'cp-Werte'!J$25*'cp-Werte'!J$26*'cp-Werte'!J$28/'cp-Werte'!J$29/1000</f>
        <v>#DIV/0!</v>
      </c>
      <c r="K23" s="109" t="e">
        <f>'Flüssigkeitssäulen (mmFS)'!K23*'cp-Werte'!K$25*'cp-Werte'!K$26*'cp-Werte'!K$28/'cp-Werte'!K$29/1000</f>
        <v>#DIV/0!</v>
      </c>
      <c r="L23" s="45"/>
    </row>
    <row r="24" spans="1:12" ht="16.5" thickBot="1">
      <c r="A24" s="12" t="s">
        <v>66</v>
      </c>
      <c r="B24" s="9"/>
      <c r="C24" s="109" t="e">
        <f>'Flüssigkeitssäulen (mmFS)'!C24*'cp-Werte'!C$25*'cp-Werte'!C$26*'cp-Werte'!C$28/'cp-Werte'!C$29/1000</f>
        <v>#DIV/0!</v>
      </c>
      <c r="D24" s="109" t="e">
        <f>'Flüssigkeitssäulen (mmFS)'!D24*'cp-Werte'!D$25*'cp-Werte'!D$26*'cp-Werte'!D$28/'cp-Werte'!D$29/1000</f>
        <v>#DIV/0!</v>
      </c>
      <c r="E24" s="109" t="e">
        <f>'Flüssigkeitssäulen (mmFS)'!E24*'cp-Werte'!E$25*'cp-Werte'!E$26*'cp-Werte'!E$28/'cp-Werte'!E$29/1000</f>
        <v>#DIV/0!</v>
      </c>
      <c r="F24" s="109" t="e">
        <f>'Flüssigkeitssäulen (mmFS)'!F24*'cp-Werte'!F$25*'cp-Werte'!F$26*'cp-Werte'!F$28/'cp-Werte'!F$29/1000</f>
        <v>#DIV/0!</v>
      </c>
      <c r="G24" s="109" t="e">
        <f>'Flüssigkeitssäulen (mmFS)'!G24*'cp-Werte'!G$25*'cp-Werte'!G$26*'cp-Werte'!G$28/'cp-Werte'!G$29/1000</f>
        <v>#DIV/0!</v>
      </c>
      <c r="H24" s="109" t="e">
        <f>'Flüssigkeitssäulen (mmFS)'!H24*'cp-Werte'!H$25*'cp-Werte'!H$26*'cp-Werte'!H$28/'cp-Werte'!H$29/1000</f>
        <v>#DIV/0!</v>
      </c>
      <c r="I24" s="109" t="e">
        <f>'Flüssigkeitssäulen (mmFS)'!I24*'cp-Werte'!I$25*'cp-Werte'!I$26*'cp-Werte'!I$28/'cp-Werte'!I$29/1000</f>
        <v>#DIV/0!</v>
      </c>
      <c r="J24" s="109" t="e">
        <f>'Flüssigkeitssäulen (mmFS)'!J24*'cp-Werte'!J$25*'cp-Werte'!J$26*'cp-Werte'!J$28/'cp-Werte'!J$29/1000</f>
        <v>#DIV/0!</v>
      </c>
      <c r="K24" s="109" t="e">
        <f>'Flüssigkeitssäulen (mmFS)'!K24*'cp-Werte'!K$25*'cp-Werte'!K$26*'cp-Werte'!K$28/'cp-Werte'!K$29/1000</f>
        <v>#DIV/0!</v>
      </c>
      <c r="L24" s="45"/>
    </row>
    <row r="25" spans="1:12" ht="16.5" thickTop="1">
      <c r="A25" s="15" t="s">
        <v>44</v>
      </c>
      <c r="B25" s="7" t="s">
        <v>10</v>
      </c>
      <c r="C25" s="106">
        <f>'Eingangsgr. vor Versuchsb.'!$H$21</f>
        <v>999.84</v>
      </c>
      <c r="D25" s="106">
        <f>'Eingangsgr. vor Versuchsb.'!$H$21</f>
        <v>999.84</v>
      </c>
      <c r="E25" s="106">
        <f>'Eingangsgr. vor Versuchsb.'!$H$21</f>
        <v>999.84</v>
      </c>
      <c r="F25" s="106">
        <f>'Eingangsgr. vor Versuchsb.'!$H$21</f>
        <v>999.84</v>
      </c>
      <c r="G25" s="106">
        <f>'Eingangsgr. vor Versuchsb.'!$H$21</f>
        <v>999.84</v>
      </c>
      <c r="H25" s="106">
        <f>'Eingangsgr. vor Versuchsb.'!$H$21</f>
        <v>999.84</v>
      </c>
      <c r="I25" s="106">
        <f>'Eingangsgr. vor Versuchsb.'!$H$21</f>
        <v>999.84</v>
      </c>
      <c r="J25" s="106">
        <f>'Eingangsgr. vor Versuchsb.'!$H$21</f>
        <v>999.84</v>
      </c>
      <c r="K25" s="106">
        <f>'Eingangsgr. vor Versuchsb.'!$H$21</f>
        <v>999.84</v>
      </c>
      <c r="L25" s="45"/>
    </row>
    <row r="26" spans="1:12" ht="15.75">
      <c r="A26" s="44" t="s">
        <v>47</v>
      </c>
      <c r="B26" s="7" t="s">
        <v>48</v>
      </c>
      <c r="C26" s="107">
        <v>9.810954</v>
      </c>
      <c r="D26" s="107">
        <v>9.810954</v>
      </c>
      <c r="E26" s="107">
        <v>9.810954</v>
      </c>
      <c r="F26" s="107">
        <v>9.810954</v>
      </c>
      <c r="G26" s="107">
        <v>9.810954</v>
      </c>
      <c r="H26" s="107">
        <v>9.810954</v>
      </c>
      <c r="I26" s="107">
        <v>9.810954</v>
      </c>
      <c r="J26" s="107">
        <v>9.810954</v>
      </c>
      <c r="K26" s="107">
        <v>9.810954</v>
      </c>
      <c r="L26" s="45"/>
    </row>
    <row r="27" spans="1:12" ht="12.75">
      <c r="A27" s="15" t="s">
        <v>45</v>
      </c>
      <c r="B27" s="7" t="s">
        <v>16</v>
      </c>
      <c r="C27" s="102">
        <f>'Flüssigkeitssäulen (mmFS)'!C27</f>
        <v>0</v>
      </c>
      <c r="D27" s="102">
        <f>'Flüssigkeitssäulen (mmFS)'!D27</f>
        <v>0</v>
      </c>
      <c r="E27" s="102">
        <f>'Flüssigkeitssäulen (mmFS)'!E27</f>
        <v>0</v>
      </c>
      <c r="F27" s="102">
        <f>'Flüssigkeitssäulen (mmFS)'!F27</f>
        <v>0</v>
      </c>
      <c r="G27" s="102">
        <f>'Flüssigkeitssäulen (mmFS)'!G27</f>
        <v>0</v>
      </c>
      <c r="H27" s="102">
        <f>'Flüssigkeitssäulen (mmFS)'!H27</f>
        <v>0</v>
      </c>
      <c r="I27" s="102">
        <f>'Flüssigkeitssäulen (mmFS)'!I27</f>
        <v>0</v>
      </c>
      <c r="J27" s="102">
        <f>'Flüssigkeitssäulen (mmFS)'!J27</f>
        <v>0</v>
      </c>
      <c r="K27" s="102">
        <f>'Flüssigkeitssäulen (mmFS)'!K27</f>
        <v>0</v>
      </c>
      <c r="L27" s="45"/>
    </row>
    <row r="28" spans="1:12" ht="12.75">
      <c r="A28" s="14" t="s">
        <v>46</v>
      </c>
      <c r="B28" s="20"/>
      <c r="C28" s="78">
        <f>SIN(C27*PI()/180)</f>
        <v>0</v>
      </c>
      <c r="D28" s="78">
        <f aca="true" t="shared" si="0" ref="D28:K28">SIN(D27*PI()/180)</f>
        <v>0</v>
      </c>
      <c r="E28" s="78">
        <f t="shared" si="0"/>
        <v>0</v>
      </c>
      <c r="F28" s="78">
        <f t="shared" si="0"/>
        <v>0</v>
      </c>
      <c r="G28" s="78">
        <f t="shared" si="0"/>
        <v>0</v>
      </c>
      <c r="H28" s="78">
        <f t="shared" si="0"/>
        <v>0</v>
      </c>
      <c r="I28" s="78">
        <f t="shared" si="0"/>
        <v>0</v>
      </c>
      <c r="J28" s="78">
        <f t="shared" si="0"/>
        <v>0</v>
      </c>
      <c r="K28" s="78">
        <f t="shared" si="0"/>
        <v>0</v>
      </c>
      <c r="L28" s="45"/>
    </row>
    <row r="29" spans="1:12" ht="14.25">
      <c r="A29" s="14" t="s">
        <v>3</v>
      </c>
      <c r="B29" s="8" t="s">
        <v>14</v>
      </c>
      <c r="C29" s="108">
        <f>'Eingangsgr. vor Versuchsb.'!$H$17</f>
        <v>0</v>
      </c>
      <c r="D29" s="108">
        <f>'Eingangsgr. vor Versuchsb.'!$H$17</f>
        <v>0</v>
      </c>
      <c r="E29" s="108">
        <f>'Eingangsgr. vor Versuchsb.'!$H$17</f>
        <v>0</v>
      </c>
      <c r="F29" s="108">
        <f>'Eingangsgr. vor Versuchsb.'!$H$17</f>
        <v>0</v>
      </c>
      <c r="G29" s="108">
        <f>'Eingangsgr. vor Versuchsb.'!$H$17</f>
        <v>0</v>
      </c>
      <c r="H29" s="108">
        <f>'Eingangsgr. vor Versuchsb.'!$H$17</f>
        <v>0</v>
      </c>
      <c r="I29" s="108">
        <f>'Eingangsgr. vor Versuchsb.'!$H$17</f>
        <v>0</v>
      </c>
      <c r="J29" s="108">
        <f>'Eingangsgr. vor Versuchsb.'!$H$17</f>
        <v>0</v>
      </c>
      <c r="K29" s="108">
        <f>'Eingangsgr. vor Versuchsb.'!$H$17</f>
        <v>0</v>
      </c>
      <c r="L29" s="45"/>
    </row>
    <row r="30" ht="12.75">
      <c r="L30" s="45"/>
    </row>
    <row r="31" ht="12.75">
      <c r="L31" s="4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0">
      <selection activeCell="G2" sqref="G2"/>
    </sheetView>
  </sheetViews>
  <sheetFormatPr defaultColWidth="11.421875" defaultRowHeight="12.75"/>
  <cols>
    <col min="1" max="1" width="5.57421875" style="0" customWidth="1"/>
    <col min="2" max="2" width="6.00390625" style="0" customWidth="1"/>
    <col min="3" max="3" width="8.7109375" style="0" customWidth="1"/>
    <col min="4" max="4" width="11.421875" style="23" customWidth="1"/>
    <col min="5" max="5" width="11.421875" style="30" customWidth="1"/>
    <col min="6" max="6" width="12.7109375" style="0" customWidth="1"/>
    <col min="7" max="7" width="11.421875" style="30" customWidth="1"/>
    <col min="8" max="10" width="11.421875" style="6" customWidth="1"/>
  </cols>
  <sheetData>
    <row r="1" spans="1:6" ht="12.75">
      <c r="A1" s="115" t="s">
        <v>219</v>
      </c>
      <c r="B1" s="114"/>
      <c r="C1" s="114"/>
      <c r="D1" s="114"/>
      <c r="E1" s="114"/>
      <c r="F1" s="114"/>
    </row>
    <row r="2" spans="1:6" ht="14.25">
      <c r="A2" s="115" t="s">
        <v>229</v>
      </c>
      <c r="B2" s="114"/>
      <c r="C2" s="114"/>
      <c r="D2" s="114"/>
      <c r="E2" s="114"/>
      <c r="F2" s="114"/>
    </row>
    <row r="4" spans="1:11" ht="15" thickBot="1">
      <c r="A4" s="18"/>
      <c r="B4" s="19" t="s">
        <v>6</v>
      </c>
      <c r="C4" s="111">
        <v>-15</v>
      </c>
      <c r="D4" s="16" t="s">
        <v>5</v>
      </c>
      <c r="E4" s="27" t="s">
        <v>15</v>
      </c>
      <c r="F4" s="62" t="s">
        <v>113</v>
      </c>
      <c r="G4" s="27"/>
      <c r="H4" s="26" t="s">
        <v>18</v>
      </c>
      <c r="I4" s="26" t="s">
        <v>19</v>
      </c>
      <c r="J4" s="62" t="s">
        <v>114</v>
      </c>
      <c r="K4" s="26" t="s">
        <v>115</v>
      </c>
    </row>
    <row r="5" spans="1:13" ht="16.5" thickTop="1">
      <c r="A5" s="10" t="s">
        <v>66</v>
      </c>
      <c r="B5" s="7"/>
      <c r="C5" s="181" t="e">
        <f>'cp-Werte'!C5</f>
        <v>#DIV/0!</v>
      </c>
      <c r="D5" s="175">
        <v>0</v>
      </c>
      <c r="E5" s="157">
        <v>0</v>
      </c>
      <c r="F5" s="31" t="s">
        <v>94</v>
      </c>
      <c r="G5" s="173" t="e">
        <f>(C5+C6)/2</f>
        <v>#DIV/0!</v>
      </c>
      <c r="H5" s="172">
        <f aca="true" t="shared" si="0" ref="H5:H23">D5-D6</f>
        <v>-4</v>
      </c>
      <c r="I5" s="173">
        <f aca="true" t="shared" si="1" ref="I5:I23">E6-E5</f>
        <v>5.229439728511452</v>
      </c>
      <c r="J5" s="184" t="e">
        <f aca="true" t="shared" si="2" ref="J5:J23">G5*H5/$C$25</f>
        <v>#DIV/0!</v>
      </c>
      <c r="K5" s="184" t="e">
        <f aca="true" t="shared" si="3" ref="K5:K23">G5*I5/$C$25</f>
        <v>#DIV/0!</v>
      </c>
      <c r="M5" s="77" t="s">
        <v>146</v>
      </c>
    </row>
    <row r="6" spans="1:14" ht="15.75">
      <c r="A6" s="11" t="s">
        <v>67</v>
      </c>
      <c r="B6" s="7"/>
      <c r="C6" s="181" t="e">
        <f>'cp-Werte'!C6</f>
        <v>#DIV/0!</v>
      </c>
      <c r="D6" s="176">
        <v>4</v>
      </c>
      <c r="E6" s="157">
        <v>5.229439728511452</v>
      </c>
      <c r="F6" s="31" t="s">
        <v>95</v>
      </c>
      <c r="G6" s="173" t="e">
        <f aca="true" t="shared" si="4" ref="G6:G23">(C6+C7)/2</f>
        <v>#DIV/0!</v>
      </c>
      <c r="H6" s="172">
        <f t="shared" si="0"/>
        <v>-7</v>
      </c>
      <c r="I6" s="173">
        <f t="shared" si="1"/>
        <v>2.8841914853322264</v>
      </c>
      <c r="J6" s="184" t="e">
        <f t="shared" si="2"/>
        <v>#DIV/0!</v>
      </c>
      <c r="K6" s="184" t="e">
        <f t="shared" si="3"/>
        <v>#DIV/0!</v>
      </c>
      <c r="M6" s="116"/>
      <c r="N6" s="77" t="s">
        <v>149</v>
      </c>
    </row>
    <row r="7" spans="1:14" ht="15.75">
      <c r="A7" s="11" t="s">
        <v>68</v>
      </c>
      <c r="B7" s="7"/>
      <c r="C7" s="181" t="e">
        <f>'cp-Werte'!C7</f>
        <v>#DIV/0!</v>
      </c>
      <c r="D7" s="176">
        <v>11</v>
      </c>
      <c r="E7" s="157">
        <v>8.113631213843679</v>
      </c>
      <c r="F7" s="31" t="s">
        <v>96</v>
      </c>
      <c r="G7" s="173" t="e">
        <f t="shared" si="4"/>
        <v>#DIV/0!</v>
      </c>
      <c r="H7" s="172">
        <f t="shared" si="0"/>
        <v>-7</v>
      </c>
      <c r="I7" s="173">
        <f t="shared" si="1"/>
        <v>1.6479950913349164</v>
      </c>
      <c r="J7" s="184" t="e">
        <f t="shared" si="2"/>
        <v>#DIV/0!</v>
      </c>
      <c r="K7" s="184" t="e">
        <f t="shared" si="3"/>
        <v>#DIV/0!</v>
      </c>
      <c r="M7" s="117"/>
      <c r="N7" s="77" t="s">
        <v>150</v>
      </c>
    </row>
    <row r="8" spans="1:14" ht="15.75">
      <c r="A8" s="11" t="s">
        <v>69</v>
      </c>
      <c r="B8" s="7"/>
      <c r="C8" s="181" t="e">
        <f>'cp-Werte'!C8</f>
        <v>#DIV/0!</v>
      </c>
      <c r="D8" s="176">
        <v>18</v>
      </c>
      <c r="E8" s="157">
        <v>9.761626305178595</v>
      </c>
      <c r="F8" s="31" t="s">
        <v>97</v>
      </c>
      <c r="G8" s="173" t="e">
        <f t="shared" si="4"/>
        <v>#DIV/0!</v>
      </c>
      <c r="H8" s="172">
        <f t="shared" si="0"/>
        <v>-14</v>
      </c>
      <c r="I8" s="173">
        <f t="shared" si="1"/>
        <v>1.7134596752939046</v>
      </c>
      <c r="J8" s="184" t="e">
        <f t="shared" si="2"/>
        <v>#DIV/0!</v>
      </c>
      <c r="K8" s="184" t="e">
        <f t="shared" si="3"/>
        <v>#DIV/0!</v>
      </c>
      <c r="M8" s="76"/>
      <c r="N8" s="77" t="s">
        <v>139</v>
      </c>
    </row>
    <row r="9" spans="1:14" ht="15.75">
      <c r="A9" s="11" t="s">
        <v>182</v>
      </c>
      <c r="B9" s="7"/>
      <c r="C9" s="181" t="e">
        <f>'cp-Werte'!C9</f>
        <v>#DIV/0!</v>
      </c>
      <c r="D9" s="176">
        <v>32</v>
      </c>
      <c r="E9" s="157">
        <v>11.4750859804725</v>
      </c>
      <c r="F9" s="31" t="s">
        <v>98</v>
      </c>
      <c r="G9" s="173" t="e">
        <f t="shared" si="4"/>
        <v>#DIV/0!</v>
      </c>
      <c r="H9" s="172">
        <f t="shared" si="0"/>
        <v>-16</v>
      </c>
      <c r="I9" s="173">
        <f t="shared" si="1"/>
        <v>0.5283672983215588</v>
      </c>
      <c r="J9" s="184" t="e">
        <f t="shared" si="2"/>
        <v>#DIV/0!</v>
      </c>
      <c r="K9" s="184" t="e">
        <f t="shared" si="3"/>
        <v>#DIV/0!</v>
      </c>
      <c r="M9" s="78"/>
      <c r="N9" s="77" t="s">
        <v>140</v>
      </c>
    </row>
    <row r="10" spans="1:14" ht="15.75">
      <c r="A10" s="11" t="s">
        <v>70</v>
      </c>
      <c r="B10" s="7"/>
      <c r="C10" s="181" t="e">
        <f>'cp-Werte'!C10</f>
        <v>#DIV/0!</v>
      </c>
      <c r="D10" s="176">
        <v>48</v>
      </c>
      <c r="E10" s="157">
        <v>12.003453278794058</v>
      </c>
      <c r="F10" s="31" t="s">
        <v>99</v>
      </c>
      <c r="G10" s="173" t="e">
        <f t="shared" si="4"/>
        <v>#DIV/0!</v>
      </c>
      <c r="H10" s="172">
        <f t="shared" si="0"/>
        <v>-48</v>
      </c>
      <c r="I10" s="173">
        <f t="shared" si="1"/>
        <v>-2.876715147058487</v>
      </c>
      <c r="J10" s="184" t="e">
        <f t="shared" si="2"/>
        <v>#DIV/0!</v>
      </c>
      <c r="K10" s="184" t="e">
        <f t="shared" si="3"/>
        <v>#DIV/0!</v>
      </c>
      <c r="M10" s="79"/>
      <c r="N10" s="77" t="s">
        <v>141</v>
      </c>
    </row>
    <row r="11" spans="1:14" ht="15.75">
      <c r="A11" s="11" t="s">
        <v>71</v>
      </c>
      <c r="B11" s="7"/>
      <c r="C11" s="181" t="e">
        <f>'cp-Werte'!C11</f>
        <v>#DIV/0!</v>
      </c>
      <c r="D11" s="176">
        <v>96</v>
      </c>
      <c r="E11" s="157">
        <v>9.126738131735571</v>
      </c>
      <c r="F11" s="31" t="s">
        <v>100</v>
      </c>
      <c r="G11" s="173" t="e">
        <f t="shared" si="4"/>
        <v>#DIV/0!</v>
      </c>
      <c r="H11" s="172">
        <f t="shared" si="0"/>
        <v>-16</v>
      </c>
      <c r="I11" s="173">
        <f t="shared" si="1"/>
        <v>-1.7989247063795304</v>
      </c>
      <c r="J11" s="184" t="e">
        <f t="shared" si="2"/>
        <v>#DIV/0!</v>
      </c>
      <c r="K11" s="184" t="e">
        <f t="shared" si="3"/>
        <v>#DIV/0!</v>
      </c>
      <c r="M11" s="95"/>
      <c r="N11" s="96" t="s">
        <v>142</v>
      </c>
    </row>
    <row r="12" spans="1:14" ht="15.75">
      <c r="A12" s="11" t="s">
        <v>72</v>
      </c>
      <c r="B12" s="7"/>
      <c r="C12" s="181" t="e">
        <f>'cp-Werte'!C12</f>
        <v>#DIV/0!</v>
      </c>
      <c r="D12" s="176">
        <v>112</v>
      </c>
      <c r="E12" s="157">
        <v>7.327813425356041</v>
      </c>
      <c r="F12" s="31" t="s">
        <v>101</v>
      </c>
      <c r="G12" s="173" t="e">
        <f t="shared" si="4"/>
        <v>#DIV/0!</v>
      </c>
      <c r="H12" s="172">
        <f t="shared" si="0"/>
        <v>-16</v>
      </c>
      <c r="I12" s="173">
        <f t="shared" si="1"/>
        <v>-2.0815774644110405</v>
      </c>
      <c r="J12" s="184" t="e">
        <f t="shared" si="2"/>
        <v>#DIV/0!</v>
      </c>
      <c r="K12" s="184" t="e">
        <f t="shared" si="3"/>
        <v>#DIV/0!</v>
      </c>
      <c r="M12" s="128"/>
      <c r="N12" s="77" t="s">
        <v>148</v>
      </c>
    </row>
    <row r="13" spans="1:11" ht="15.75">
      <c r="A13" s="11" t="s">
        <v>73</v>
      </c>
      <c r="B13" s="7"/>
      <c r="C13" s="181" t="e">
        <f>'cp-Werte'!C13</f>
        <v>#DIV/0!</v>
      </c>
      <c r="D13" s="176">
        <v>128</v>
      </c>
      <c r="E13" s="157">
        <v>5.246235960945</v>
      </c>
      <c r="F13" s="31" t="s">
        <v>102</v>
      </c>
      <c r="G13" s="173" t="e">
        <f t="shared" si="4"/>
        <v>#DIV/0!</v>
      </c>
      <c r="H13" s="172">
        <f t="shared" si="0"/>
        <v>-16</v>
      </c>
      <c r="I13" s="173">
        <f t="shared" si="1"/>
        <v>-2.350801418001305</v>
      </c>
      <c r="J13" s="184" t="e">
        <f t="shared" si="2"/>
        <v>#DIV/0!</v>
      </c>
      <c r="K13" s="184" t="e">
        <f t="shared" si="3"/>
        <v>#DIV/0!</v>
      </c>
    </row>
    <row r="14" spans="1:11" ht="16.5" thickBot="1">
      <c r="A14" s="12" t="s">
        <v>74</v>
      </c>
      <c r="B14" s="9"/>
      <c r="C14" s="182" t="e">
        <f>'cp-Werte'!C14</f>
        <v>#DIV/0!</v>
      </c>
      <c r="D14" s="177">
        <v>144</v>
      </c>
      <c r="E14" s="178">
        <v>2.8954345429436956</v>
      </c>
      <c r="F14" s="35" t="s">
        <v>103</v>
      </c>
      <c r="G14" s="174" t="e">
        <f t="shared" si="4"/>
        <v>#DIV/0!</v>
      </c>
      <c r="H14" s="170">
        <f t="shared" si="0"/>
        <v>-16</v>
      </c>
      <c r="I14" s="174">
        <f t="shared" si="1"/>
        <v>-3.1474345429445325</v>
      </c>
      <c r="J14" s="185" t="e">
        <f t="shared" si="2"/>
        <v>#DIV/0!</v>
      </c>
      <c r="K14" s="185" t="e">
        <f t="shared" si="3"/>
        <v>#DIV/0!</v>
      </c>
    </row>
    <row r="15" spans="1:11" ht="16.5" thickTop="1">
      <c r="A15" s="32" t="s">
        <v>75</v>
      </c>
      <c r="B15" s="33"/>
      <c r="C15" s="181" t="e">
        <f>'cp-Werte'!C15</f>
        <v>#DIV/0!</v>
      </c>
      <c r="D15" s="175">
        <v>160</v>
      </c>
      <c r="E15" s="179">
        <v>-0.252000000000837</v>
      </c>
      <c r="F15" s="31" t="s">
        <v>104</v>
      </c>
      <c r="G15" s="173" t="e">
        <f t="shared" si="4"/>
        <v>#DIV/0!</v>
      </c>
      <c r="H15" s="172">
        <f t="shared" si="0"/>
        <v>32</v>
      </c>
      <c r="I15" s="173">
        <f t="shared" si="1"/>
        <v>-4.994235960944163</v>
      </c>
      <c r="J15" s="184" t="e">
        <f t="shared" si="2"/>
        <v>#DIV/0!</v>
      </c>
      <c r="K15" s="184" t="e">
        <f t="shared" si="3"/>
        <v>#DIV/0!</v>
      </c>
    </row>
    <row r="16" spans="1:11" ht="15.75">
      <c r="A16" s="11" t="s">
        <v>76</v>
      </c>
      <c r="B16" s="8"/>
      <c r="C16" s="181" t="e">
        <f>'cp-Werte'!C16</f>
        <v>#DIV/0!</v>
      </c>
      <c r="D16" s="176">
        <v>128</v>
      </c>
      <c r="E16" s="157">
        <v>-5.246235960945</v>
      </c>
      <c r="F16" s="31" t="s">
        <v>105</v>
      </c>
      <c r="G16" s="173" t="e">
        <f t="shared" si="4"/>
        <v>#DIV/0!</v>
      </c>
      <c r="H16" s="172">
        <f t="shared" si="0"/>
        <v>16</v>
      </c>
      <c r="I16" s="173">
        <f t="shared" si="1"/>
        <v>-2.0815774644110396</v>
      </c>
      <c r="J16" s="184" t="e">
        <f t="shared" si="2"/>
        <v>#DIV/0!</v>
      </c>
      <c r="K16" s="184" t="e">
        <f t="shared" si="3"/>
        <v>#DIV/0!</v>
      </c>
    </row>
    <row r="17" spans="1:11" ht="15.75">
      <c r="A17" s="11" t="s">
        <v>77</v>
      </c>
      <c r="B17" s="7"/>
      <c r="C17" s="181" t="e">
        <f>'cp-Werte'!C17</f>
        <v>#DIV/0!</v>
      </c>
      <c r="D17" s="176">
        <v>112</v>
      </c>
      <c r="E17" s="180">
        <v>-7.32781342535604</v>
      </c>
      <c r="F17" s="31" t="s">
        <v>106</v>
      </c>
      <c r="G17" s="173" t="e">
        <f t="shared" si="4"/>
        <v>#DIV/0!</v>
      </c>
      <c r="H17" s="172">
        <f t="shared" si="0"/>
        <v>16</v>
      </c>
      <c r="I17" s="173">
        <f t="shared" si="1"/>
        <v>-1.7989247063795295</v>
      </c>
      <c r="J17" s="184" t="e">
        <f t="shared" si="2"/>
        <v>#DIV/0!</v>
      </c>
      <c r="K17" s="184" t="e">
        <f t="shared" si="3"/>
        <v>#DIV/0!</v>
      </c>
    </row>
    <row r="18" spans="1:11" ht="15.75">
      <c r="A18" s="11" t="s">
        <v>78</v>
      </c>
      <c r="B18" s="7"/>
      <c r="C18" s="181" t="e">
        <f>'cp-Werte'!C18</f>
        <v>#DIV/0!</v>
      </c>
      <c r="D18" s="176">
        <v>96</v>
      </c>
      <c r="E18" s="180">
        <v>-9.12673813173557</v>
      </c>
      <c r="F18" s="31" t="s">
        <v>107</v>
      </c>
      <c r="G18" s="173" t="e">
        <f t="shared" si="4"/>
        <v>#DIV/0!</v>
      </c>
      <c r="H18" s="172">
        <f t="shared" si="0"/>
        <v>48</v>
      </c>
      <c r="I18" s="173">
        <f t="shared" si="1"/>
        <v>-2.8767151470585297</v>
      </c>
      <c r="J18" s="184" t="e">
        <f t="shared" si="2"/>
        <v>#DIV/0!</v>
      </c>
      <c r="K18" s="184" t="e">
        <f t="shared" si="3"/>
        <v>#DIV/0!</v>
      </c>
    </row>
    <row r="19" spans="1:11" ht="15.75">
      <c r="A19" s="11" t="s">
        <v>79</v>
      </c>
      <c r="B19" s="7"/>
      <c r="C19" s="181" t="e">
        <f>'cp-Werte'!C19</f>
        <v>#DIV/0!</v>
      </c>
      <c r="D19" s="176">
        <v>48</v>
      </c>
      <c r="E19" s="180">
        <v>-12.0034532787941</v>
      </c>
      <c r="F19" s="31" t="s">
        <v>108</v>
      </c>
      <c r="G19" s="173" t="e">
        <f t="shared" si="4"/>
        <v>#DIV/0!</v>
      </c>
      <c r="H19" s="172">
        <f t="shared" si="0"/>
        <v>16</v>
      </c>
      <c r="I19" s="173">
        <f t="shared" si="1"/>
        <v>0.5283672983215997</v>
      </c>
      <c r="J19" s="184" t="e">
        <f t="shared" si="2"/>
        <v>#DIV/0!</v>
      </c>
      <c r="K19" s="184" t="e">
        <f t="shared" si="3"/>
        <v>#DIV/0!</v>
      </c>
    </row>
    <row r="20" spans="1:11" ht="15.75">
      <c r="A20" s="11" t="s">
        <v>80</v>
      </c>
      <c r="B20" s="7"/>
      <c r="C20" s="181" t="e">
        <f>'cp-Werte'!C20</f>
        <v>#DIV/0!</v>
      </c>
      <c r="D20" s="176">
        <v>32</v>
      </c>
      <c r="E20" s="180">
        <v>-11.4750859804725</v>
      </c>
      <c r="F20" s="31" t="s">
        <v>109</v>
      </c>
      <c r="G20" s="173" t="e">
        <f t="shared" si="4"/>
        <v>#DIV/0!</v>
      </c>
      <c r="H20" s="172">
        <f t="shared" si="0"/>
        <v>14</v>
      </c>
      <c r="I20" s="173">
        <f t="shared" si="1"/>
        <v>1.71345967529391</v>
      </c>
      <c r="J20" s="184" t="e">
        <f t="shared" si="2"/>
        <v>#DIV/0!</v>
      </c>
      <c r="K20" s="184" t="e">
        <f t="shared" si="3"/>
        <v>#DIV/0!</v>
      </c>
    </row>
    <row r="21" spans="1:11" ht="15.75">
      <c r="A21" s="11" t="s">
        <v>81</v>
      </c>
      <c r="B21" s="7"/>
      <c r="C21" s="181" t="e">
        <f>'cp-Werte'!C21</f>
        <v>#DIV/0!</v>
      </c>
      <c r="D21" s="176">
        <v>18</v>
      </c>
      <c r="E21" s="180">
        <v>-9.76162630517859</v>
      </c>
      <c r="F21" s="31" t="s">
        <v>110</v>
      </c>
      <c r="G21" s="173" t="e">
        <f t="shared" si="4"/>
        <v>#DIV/0!</v>
      </c>
      <c r="H21" s="172">
        <f t="shared" si="0"/>
        <v>7</v>
      </c>
      <c r="I21" s="173">
        <f t="shared" si="1"/>
        <v>1.6479950913349093</v>
      </c>
      <c r="J21" s="184" t="e">
        <f t="shared" si="2"/>
        <v>#DIV/0!</v>
      </c>
      <c r="K21" s="184" t="e">
        <f t="shared" si="3"/>
        <v>#DIV/0!</v>
      </c>
    </row>
    <row r="22" spans="1:11" ht="15.75">
      <c r="A22" s="11" t="s">
        <v>82</v>
      </c>
      <c r="B22" s="7"/>
      <c r="C22" s="181" t="e">
        <f>'cp-Werte'!C22</f>
        <v>#DIV/0!</v>
      </c>
      <c r="D22" s="176">
        <v>11</v>
      </c>
      <c r="E22" s="180">
        <v>-8.11363121384368</v>
      </c>
      <c r="F22" s="31" t="s">
        <v>111</v>
      </c>
      <c r="G22" s="173" t="e">
        <f t="shared" si="4"/>
        <v>#DIV/0!</v>
      </c>
      <c r="H22" s="172">
        <f t="shared" si="0"/>
        <v>7</v>
      </c>
      <c r="I22" s="173">
        <f t="shared" si="1"/>
        <v>2.884191485332231</v>
      </c>
      <c r="J22" s="184" t="e">
        <f t="shared" si="2"/>
        <v>#DIV/0!</v>
      </c>
      <c r="K22" s="184" t="e">
        <f t="shared" si="3"/>
        <v>#DIV/0!</v>
      </c>
    </row>
    <row r="23" spans="1:11" ht="15.75">
      <c r="A23" s="11" t="s">
        <v>83</v>
      </c>
      <c r="B23" s="7"/>
      <c r="C23" s="181" t="e">
        <f>'cp-Werte'!C23</f>
        <v>#DIV/0!</v>
      </c>
      <c r="D23" s="176">
        <v>4</v>
      </c>
      <c r="E23" s="180">
        <v>-5.22943972851145</v>
      </c>
      <c r="F23" s="31" t="s">
        <v>112</v>
      </c>
      <c r="G23" s="173" t="e">
        <f t="shared" si="4"/>
        <v>#DIV/0!</v>
      </c>
      <c r="H23" s="172">
        <f t="shared" si="0"/>
        <v>4</v>
      </c>
      <c r="I23" s="173">
        <f t="shared" si="1"/>
        <v>5.22943972851145</v>
      </c>
      <c r="J23" s="184" t="e">
        <f t="shared" si="2"/>
        <v>#DIV/0!</v>
      </c>
      <c r="K23" s="184" t="e">
        <f t="shared" si="3"/>
        <v>#DIV/0!</v>
      </c>
    </row>
    <row r="24" spans="1:11" ht="16.5" thickBot="1">
      <c r="A24" s="12" t="s">
        <v>66</v>
      </c>
      <c r="B24" s="9"/>
      <c r="C24" s="181" t="e">
        <f>'cp-Werte'!C24</f>
        <v>#DIV/0!</v>
      </c>
      <c r="D24" s="177">
        <v>0</v>
      </c>
      <c r="E24" s="178">
        <v>0</v>
      </c>
      <c r="F24" s="35"/>
      <c r="G24" s="37"/>
      <c r="H24" s="24"/>
      <c r="I24" s="37"/>
      <c r="J24" s="60"/>
      <c r="K24" s="61"/>
    </row>
    <row r="25" spans="1:11" ht="13.5" thickTop="1">
      <c r="A25" s="17" t="s">
        <v>21</v>
      </c>
      <c r="B25" s="38" t="s">
        <v>0</v>
      </c>
      <c r="C25" s="183">
        <v>160</v>
      </c>
      <c r="D25" s="39"/>
      <c r="E25" s="34"/>
      <c r="F25" s="40"/>
      <c r="G25" s="39"/>
      <c r="H25" s="39"/>
      <c r="I25" s="41" t="s">
        <v>20</v>
      </c>
      <c r="J25" s="186" t="e">
        <f>SUM(J5:J23)</f>
        <v>#DIV/0!</v>
      </c>
      <c r="K25" s="186" t="e">
        <f>SUM(K5:K23)</f>
        <v>#DIV/0!</v>
      </c>
    </row>
    <row r="26" spans="1:11" ht="14.25">
      <c r="A26" s="14" t="s">
        <v>7</v>
      </c>
      <c r="B26" s="7" t="s">
        <v>8</v>
      </c>
      <c r="C26" s="108">
        <f>'Eingangsgr. vor Versuchsb.'!C21</f>
        <v>20.749999999999993</v>
      </c>
      <c r="D26" s="29"/>
      <c r="E26" s="29"/>
      <c r="F26" s="36"/>
      <c r="G26" s="29"/>
      <c r="H26" s="29"/>
      <c r="I26" s="42" t="s">
        <v>22</v>
      </c>
      <c r="J26" s="187" t="e">
        <f>J25</f>
        <v>#DIV/0!</v>
      </c>
      <c r="K26" s="58"/>
    </row>
    <row r="27" spans="1:11" ht="15">
      <c r="A27" s="13" t="s">
        <v>11</v>
      </c>
      <c r="B27" s="20" t="s">
        <v>12</v>
      </c>
      <c r="C27" s="78">
        <f>'Eingangsgr. vor Versuchsb.'!C19</f>
        <v>1.3279999999999997E-05</v>
      </c>
      <c r="D27" s="4"/>
      <c r="E27" s="28"/>
      <c r="F27" s="1"/>
      <c r="G27" s="28"/>
      <c r="H27" s="4"/>
      <c r="I27" s="42" t="s">
        <v>23</v>
      </c>
      <c r="J27" s="58"/>
      <c r="K27" s="158" t="e">
        <f>K25</f>
        <v>#DIV/0!</v>
      </c>
    </row>
    <row r="28" spans="1:11" ht="14.25">
      <c r="A28" s="14" t="s">
        <v>13</v>
      </c>
      <c r="B28" s="20"/>
      <c r="C28" s="79">
        <v>250000</v>
      </c>
      <c r="D28" s="4"/>
      <c r="E28" s="28"/>
      <c r="F28" s="1"/>
      <c r="G28" s="28"/>
      <c r="H28" s="4"/>
      <c r="I28" s="42" t="s">
        <v>24</v>
      </c>
      <c r="J28" s="158" t="e">
        <f>J26*COS($C$4*PI()/180)-K27*SIN($C$4*PI()/180)</f>
        <v>#DIV/0!</v>
      </c>
      <c r="K28" s="43"/>
    </row>
    <row r="29" spans="1:11" ht="14.25">
      <c r="A29" s="14" t="s">
        <v>3</v>
      </c>
      <c r="B29" s="8" t="s">
        <v>14</v>
      </c>
      <c r="C29" s="108">
        <f>'Eingangsgr. vor Versuchsb.'!C22</f>
        <v>0</v>
      </c>
      <c r="D29" s="4"/>
      <c r="E29" s="28"/>
      <c r="F29" s="1"/>
      <c r="G29" s="28"/>
      <c r="H29" s="4"/>
      <c r="I29" s="42" t="s">
        <v>25</v>
      </c>
      <c r="J29" s="43"/>
      <c r="K29" s="158" t="e">
        <f>J26*SIN($C$4*PI()/180)+K27*COS($C$4*PI()/180)</f>
        <v>#DIV/0!</v>
      </c>
    </row>
    <row r="30" spans="1:11" ht="12.75">
      <c r="A30" s="14"/>
      <c r="B30" s="20"/>
      <c r="C30" s="2"/>
      <c r="D30" s="5"/>
      <c r="E30" s="29"/>
      <c r="F30" s="2"/>
      <c r="G30" s="29"/>
      <c r="H30" s="5"/>
      <c r="I30" s="5"/>
      <c r="J30" s="58"/>
      <c r="K30" s="5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0">
      <selection activeCell="M24" sqref="M24"/>
    </sheetView>
  </sheetViews>
  <sheetFormatPr defaultColWidth="11.421875" defaultRowHeight="12.75"/>
  <cols>
    <col min="1" max="1" width="5.57421875" style="0" customWidth="1"/>
    <col min="2" max="2" width="6.00390625" style="0" customWidth="1"/>
    <col min="3" max="3" width="8.7109375" style="0" customWidth="1"/>
    <col min="4" max="4" width="11.421875" style="23" customWidth="1"/>
    <col min="5" max="5" width="11.421875" style="30" customWidth="1"/>
    <col min="6" max="6" width="12.7109375" style="0" customWidth="1"/>
    <col min="7" max="7" width="11.421875" style="30" customWidth="1"/>
    <col min="8" max="10" width="11.421875" style="6" customWidth="1"/>
  </cols>
  <sheetData>
    <row r="1" spans="1:6" ht="12.75">
      <c r="A1" s="115" t="s">
        <v>219</v>
      </c>
      <c r="B1" s="114"/>
      <c r="C1" s="114"/>
      <c r="D1" s="114"/>
      <c r="E1" s="114"/>
      <c r="F1" s="114"/>
    </row>
    <row r="2" spans="1:6" ht="14.25">
      <c r="A2" s="115" t="s">
        <v>229</v>
      </c>
      <c r="B2" s="114"/>
      <c r="C2" s="114"/>
      <c r="D2" s="114"/>
      <c r="E2" s="114"/>
      <c r="F2" s="114"/>
    </row>
    <row r="4" spans="1:11" ht="15" thickBot="1">
      <c r="A4" s="18"/>
      <c r="B4" s="19" t="s">
        <v>6</v>
      </c>
      <c r="C4" s="111">
        <v>-10</v>
      </c>
      <c r="D4" s="16" t="s">
        <v>5</v>
      </c>
      <c r="E4" s="27" t="s">
        <v>15</v>
      </c>
      <c r="F4" s="62" t="s">
        <v>113</v>
      </c>
      <c r="G4" s="27"/>
      <c r="H4" s="26" t="s">
        <v>18</v>
      </c>
      <c r="I4" s="26" t="s">
        <v>19</v>
      </c>
      <c r="J4" s="62" t="s">
        <v>114</v>
      </c>
      <c r="K4" s="26" t="s">
        <v>115</v>
      </c>
    </row>
    <row r="5" spans="1:13" ht="16.5" thickTop="1">
      <c r="A5" s="10" t="s">
        <v>66</v>
      </c>
      <c r="B5" s="7"/>
      <c r="C5" s="181" t="e">
        <f>'cp-Werte'!D5</f>
        <v>#DIV/0!</v>
      </c>
      <c r="D5" s="175">
        <v>0</v>
      </c>
      <c r="E5" s="157">
        <v>0</v>
      </c>
      <c r="F5" s="31" t="s">
        <v>94</v>
      </c>
      <c r="G5" s="173" t="e">
        <f aca="true" t="shared" si="0" ref="G5:G23">(C5+C6)/2</f>
        <v>#DIV/0!</v>
      </c>
      <c r="H5" s="172">
        <f aca="true" t="shared" si="1" ref="H5:H23">D5-D6</f>
        <v>-4</v>
      </c>
      <c r="I5" s="173">
        <f aca="true" t="shared" si="2" ref="I5:I23">E6-E5</f>
        <v>5.229439728511452</v>
      </c>
      <c r="J5" s="184" t="e">
        <f aca="true" t="shared" si="3" ref="J5:J23">G5*H5/$C$25</f>
        <v>#DIV/0!</v>
      </c>
      <c r="K5" s="184" t="e">
        <f aca="true" t="shared" si="4" ref="K5:K23">G5*I5/$C$25</f>
        <v>#DIV/0!</v>
      </c>
      <c r="M5" s="77" t="s">
        <v>146</v>
      </c>
    </row>
    <row r="6" spans="1:14" ht="15.75">
      <c r="A6" s="11" t="s">
        <v>67</v>
      </c>
      <c r="B6" s="7"/>
      <c r="C6" s="181" t="e">
        <f>'cp-Werte'!D6</f>
        <v>#DIV/0!</v>
      </c>
      <c r="D6" s="176">
        <v>4</v>
      </c>
      <c r="E6" s="157">
        <v>5.229439728511452</v>
      </c>
      <c r="F6" s="31" t="s">
        <v>95</v>
      </c>
      <c r="G6" s="173" t="e">
        <f t="shared" si="0"/>
        <v>#DIV/0!</v>
      </c>
      <c r="H6" s="172">
        <f t="shared" si="1"/>
        <v>-7</v>
      </c>
      <c r="I6" s="173">
        <f t="shared" si="2"/>
        <v>2.8841914853322264</v>
      </c>
      <c r="J6" s="184" t="e">
        <f t="shared" si="3"/>
        <v>#DIV/0!</v>
      </c>
      <c r="K6" s="184" t="e">
        <f t="shared" si="4"/>
        <v>#DIV/0!</v>
      </c>
      <c r="M6" s="116"/>
      <c r="N6" s="77" t="s">
        <v>149</v>
      </c>
    </row>
    <row r="7" spans="1:14" ht="15.75">
      <c r="A7" s="11" t="s">
        <v>68</v>
      </c>
      <c r="B7" s="7"/>
      <c r="C7" s="181" t="e">
        <f>'cp-Werte'!D7</f>
        <v>#DIV/0!</v>
      </c>
      <c r="D7" s="176">
        <v>11</v>
      </c>
      <c r="E7" s="157">
        <v>8.113631213843679</v>
      </c>
      <c r="F7" s="31" t="s">
        <v>96</v>
      </c>
      <c r="G7" s="173" t="e">
        <f t="shared" si="0"/>
        <v>#DIV/0!</v>
      </c>
      <c r="H7" s="172">
        <f t="shared" si="1"/>
        <v>-7</v>
      </c>
      <c r="I7" s="173">
        <f t="shared" si="2"/>
        <v>1.6479950913349164</v>
      </c>
      <c r="J7" s="184" t="e">
        <f t="shared" si="3"/>
        <v>#DIV/0!</v>
      </c>
      <c r="K7" s="184" t="e">
        <f t="shared" si="4"/>
        <v>#DIV/0!</v>
      </c>
      <c r="M7" s="117"/>
      <c r="N7" s="77" t="s">
        <v>150</v>
      </c>
    </row>
    <row r="8" spans="1:14" ht="15.75">
      <c r="A8" s="11" t="s">
        <v>69</v>
      </c>
      <c r="B8" s="7"/>
      <c r="C8" s="181" t="e">
        <f>'cp-Werte'!D8</f>
        <v>#DIV/0!</v>
      </c>
      <c r="D8" s="176">
        <v>18</v>
      </c>
      <c r="E8" s="157">
        <v>9.761626305178595</v>
      </c>
      <c r="F8" s="31" t="s">
        <v>97</v>
      </c>
      <c r="G8" s="173" t="e">
        <f t="shared" si="0"/>
        <v>#DIV/0!</v>
      </c>
      <c r="H8" s="172">
        <f t="shared" si="1"/>
        <v>-14</v>
      </c>
      <c r="I8" s="173">
        <f t="shared" si="2"/>
        <v>1.7134596752939046</v>
      </c>
      <c r="J8" s="184" t="e">
        <f t="shared" si="3"/>
        <v>#DIV/0!</v>
      </c>
      <c r="K8" s="184" t="e">
        <f t="shared" si="4"/>
        <v>#DIV/0!</v>
      </c>
      <c r="M8" s="76"/>
      <c r="N8" s="77" t="s">
        <v>139</v>
      </c>
    </row>
    <row r="9" spans="1:14" ht="15.75">
      <c r="A9" s="11" t="s">
        <v>182</v>
      </c>
      <c r="B9" s="7"/>
      <c r="C9" s="181" t="e">
        <f>'cp-Werte'!D9</f>
        <v>#DIV/0!</v>
      </c>
      <c r="D9" s="176">
        <v>32</v>
      </c>
      <c r="E9" s="157">
        <v>11.4750859804725</v>
      </c>
      <c r="F9" s="31" t="s">
        <v>98</v>
      </c>
      <c r="G9" s="173" t="e">
        <f t="shared" si="0"/>
        <v>#DIV/0!</v>
      </c>
      <c r="H9" s="172">
        <f t="shared" si="1"/>
        <v>-16</v>
      </c>
      <c r="I9" s="173">
        <f t="shared" si="2"/>
        <v>0.5283672983215588</v>
      </c>
      <c r="J9" s="184" t="e">
        <f t="shared" si="3"/>
        <v>#DIV/0!</v>
      </c>
      <c r="K9" s="184" t="e">
        <f t="shared" si="4"/>
        <v>#DIV/0!</v>
      </c>
      <c r="M9" s="78"/>
      <c r="N9" s="77" t="s">
        <v>140</v>
      </c>
    </row>
    <row r="10" spans="1:14" ht="15.75">
      <c r="A10" s="11" t="s">
        <v>70</v>
      </c>
      <c r="B10" s="7"/>
      <c r="C10" s="181" t="e">
        <f>'cp-Werte'!D10</f>
        <v>#DIV/0!</v>
      </c>
      <c r="D10" s="176">
        <v>48</v>
      </c>
      <c r="E10" s="157">
        <v>12.003453278794058</v>
      </c>
      <c r="F10" s="31" t="s">
        <v>99</v>
      </c>
      <c r="G10" s="173" t="e">
        <f t="shared" si="0"/>
        <v>#DIV/0!</v>
      </c>
      <c r="H10" s="172">
        <f t="shared" si="1"/>
        <v>-48</v>
      </c>
      <c r="I10" s="173">
        <f t="shared" si="2"/>
        <v>-2.876715147058487</v>
      </c>
      <c r="J10" s="184" t="e">
        <f t="shared" si="3"/>
        <v>#DIV/0!</v>
      </c>
      <c r="K10" s="184" t="e">
        <f t="shared" si="4"/>
        <v>#DIV/0!</v>
      </c>
      <c r="M10" s="79"/>
      <c r="N10" s="77" t="s">
        <v>141</v>
      </c>
    </row>
    <row r="11" spans="1:14" ht="15.75">
      <c r="A11" s="11" t="s">
        <v>71</v>
      </c>
      <c r="B11" s="7"/>
      <c r="C11" s="181" t="e">
        <f>'cp-Werte'!D11</f>
        <v>#DIV/0!</v>
      </c>
      <c r="D11" s="176">
        <v>96</v>
      </c>
      <c r="E11" s="157">
        <v>9.126738131735571</v>
      </c>
      <c r="F11" s="31" t="s">
        <v>100</v>
      </c>
      <c r="G11" s="173" t="e">
        <f t="shared" si="0"/>
        <v>#DIV/0!</v>
      </c>
      <c r="H11" s="172">
        <f t="shared" si="1"/>
        <v>-16</v>
      </c>
      <c r="I11" s="173">
        <f t="shared" si="2"/>
        <v>-1.7989247063795304</v>
      </c>
      <c r="J11" s="184" t="e">
        <f t="shared" si="3"/>
        <v>#DIV/0!</v>
      </c>
      <c r="K11" s="184" t="e">
        <f t="shared" si="4"/>
        <v>#DIV/0!</v>
      </c>
      <c r="M11" s="95"/>
      <c r="N11" s="96" t="s">
        <v>142</v>
      </c>
    </row>
    <row r="12" spans="1:14" ht="15.75">
      <c r="A12" s="11" t="s">
        <v>72</v>
      </c>
      <c r="B12" s="7"/>
      <c r="C12" s="181" t="e">
        <f>'cp-Werte'!D12</f>
        <v>#DIV/0!</v>
      </c>
      <c r="D12" s="176">
        <v>112</v>
      </c>
      <c r="E12" s="157">
        <v>7.327813425356041</v>
      </c>
      <c r="F12" s="31" t="s">
        <v>101</v>
      </c>
      <c r="G12" s="173" t="e">
        <f t="shared" si="0"/>
        <v>#DIV/0!</v>
      </c>
      <c r="H12" s="172">
        <f t="shared" si="1"/>
        <v>-16</v>
      </c>
      <c r="I12" s="173">
        <f t="shared" si="2"/>
        <v>-2.0815774644110405</v>
      </c>
      <c r="J12" s="184" t="e">
        <f t="shared" si="3"/>
        <v>#DIV/0!</v>
      </c>
      <c r="K12" s="184" t="e">
        <f t="shared" si="4"/>
        <v>#DIV/0!</v>
      </c>
      <c r="M12" s="128"/>
      <c r="N12" s="77" t="s">
        <v>148</v>
      </c>
    </row>
    <row r="13" spans="1:11" ht="15.75">
      <c r="A13" s="11" t="s">
        <v>73</v>
      </c>
      <c r="B13" s="7"/>
      <c r="C13" s="181" t="e">
        <f>'cp-Werte'!D13</f>
        <v>#DIV/0!</v>
      </c>
      <c r="D13" s="176">
        <v>128</v>
      </c>
      <c r="E13" s="157">
        <v>5.246235960945</v>
      </c>
      <c r="F13" s="31" t="s">
        <v>102</v>
      </c>
      <c r="G13" s="173" t="e">
        <f t="shared" si="0"/>
        <v>#DIV/0!</v>
      </c>
      <c r="H13" s="172">
        <f t="shared" si="1"/>
        <v>-16</v>
      </c>
      <c r="I13" s="173">
        <f t="shared" si="2"/>
        <v>-2.350801418001305</v>
      </c>
      <c r="J13" s="184" t="e">
        <f t="shared" si="3"/>
        <v>#DIV/0!</v>
      </c>
      <c r="K13" s="184" t="e">
        <f t="shared" si="4"/>
        <v>#DIV/0!</v>
      </c>
    </row>
    <row r="14" spans="1:11" ht="16.5" thickBot="1">
      <c r="A14" s="12" t="s">
        <v>74</v>
      </c>
      <c r="B14" s="9"/>
      <c r="C14" s="182" t="e">
        <f>'cp-Werte'!D14</f>
        <v>#DIV/0!</v>
      </c>
      <c r="D14" s="177">
        <v>144</v>
      </c>
      <c r="E14" s="178">
        <v>2.8954345429436956</v>
      </c>
      <c r="F14" s="35" t="s">
        <v>103</v>
      </c>
      <c r="G14" s="174" t="e">
        <f t="shared" si="0"/>
        <v>#DIV/0!</v>
      </c>
      <c r="H14" s="170">
        <f t="shared" si="1"/>
        <v>-16</v>
      </c>
      <c r="I14" s="174">
        <f t="shared" si="2"/>
        <v>-3.1474345429445325</v>
      </c>
      <c r="J14" s="185" t="e">
        <f t="shared" si="3"/>
        <v>#DIV/0!</v>
      </c>
      <c r="K14" s="185" t="e">
        <f t="shared" si="4"/>
        <v>#DIV/0!</v>
      </c>
    </row>
    <row r="15" spans="1:11" ht="16.5" thickTop="1">
      <c r="A15" s="32" t="s">
        <v>75</v>
      </c>
      <c r="B15" s="33"/>
      <c r="C15" s="181" t="e">
        <f>'cp-Werte'!D15</f>
        <v>#DIV/0!</v>
      </c>
      <c r="D15" s="175">
        <v>160</v>
      </c>
      <c r="E15" s="179">
        <v>-0.252000000000837</v>
      </c>
      <c r="F15" s="31" t="s">
        <v>104</v>
      </c>
      <c r="G15" s="173" t="e">
        <f t="shared" si="0"/>
        <v>#DIV/0!</v>
      </c>
      <c r="H15" s="172">
        <f t="shared" si="1"/>
        <v>32</v>
      </c>
      <c r="I15" s="173">
        <f t="shared" si="2"/>
        <v>-4.994235960944163</v>
      </c>
      <c r="J15" s="184" t="e">
        <f t="shared" si="3"/>
        <v>#DIV/0!</v>
      </c>
      <c r="K15" s="184" t="e">
        <f t="shared" si="4"/>
        <v>#DIV/0!</v>
      </c>
    </row>
    <row r="16" spans="1:11" ht="15.75">
      <c r="A16" s="11" t="s">
        <v>76</v>
      </c>
      <c r="B16" s="8"/>
      <c r="C16" s="181" t="e">
        <f>'cp-Werte'!D16</f>
        <v>#DIV/0!</v>
      </c>
      <c r="D16" s="176">
        <v>128</v>
      </c>
      <c r="E16" s="157">
        <v>-5.246235960945</v>
      </c>
      <c r="F16" s="31" t="s">
        <v>105</v>
      </c>
      <c r="G16" s="173" t="e">
        <f t="shared" si="0"/>
        <v>#DIV/0!</v>
      </c>
      <c r="H16" s="172">
        <f t="shared" si="1"/>
        <v>16</v>
      </c>
      <c r="I16" s="173">
        <f t="shared" si="2"/>
        <v>-2.0815774644110396</v>
      </c>
      <c r="J16" s="184" t="e">
        <f t="shared" si="3"/>
        <v>#DIV/0!</v>
      </c>
      <c r="K16" s="184" t="e">
        <f t="shared" si="4"/>
        <v>#DIV/0!</v>
      </c>
    </row>
    <row r="17" spans="1:11" ht="15.75">
      <c r="A17" s="11" t="s">
        <v>77</v>
      </c>
      <c r="B17" s="7"/>
      <c r="C17" s="181" t="e">
        <f>'cp-Werte'!D17</f>
        <v>#DIV/0!</v>
      </c>
      <c r="D17" s="176">
        <v>112</v>
      </c>
      <c r="E17" s="180">
        <v>-7.32781342535604</v>
      </c>
      <c r="F17" s="31" t="s">
        <v>106</v>
      </c>
      <c r="G17" s="173" t="e">
        <f t="shared" si="0"/>
        <v>#DIV/0!</v>
      </c>
      <c r="H17" s="172">
        <f t="shared" si="1"/>
        <v>16</v>
      </c>
      <c r="I17" s="173">
        <f t="shared" si="2"/>
        <v>-1.7989247063795295</v>
      </c>
      <c r="J17" s="184" t="e">
        <f t="shared" si="3"/>
        <v>#DIV/0!</v>
      </c>
      <c r="K17" s="184" t="e">
        <f t="shared" si="4"/>
        <v>#DIV/0!</v>
      </c>
    </row>
    <row r="18" spans="1:11" ht="15.75">
      <c r="A18" s="11" t="s">
        <v>78</v>
      </c>
      <c r="B18" s="7"/>
      <c r="C18" s="181" t="e">
        <f>'cp-Werte'!D18</f>
        <v>#DIV/0!</v>
      </c>
      <c r="D18" s="176">
        <v>96</v>
      </c>
      <c r="E18" s="180">
        <v>-9.12673813173557</v>
      </c>
      <c r="F18" s="31" t="s">
        <v>107</v>
      </c>
      <c r="G18" s="173" t="e">
        <f t="shared" si="0"/>
        <v>#DIV/0!</v>
      </c>
      <c r="H18" s="172">
        <f t="shared" si="1"/>
        <v>48</v>
      </c>
      <c r="I18" s="173">
        <f t="shared" si="2"/>
        <v>-2.8767151470585297</v>
      </c>
      <c r="J18" s="184" t="e">
        <f t="shared" si="3"/>
        <v>#DIV/0!</v>
      </c>
      <c r="K18" s="184" t="e">
        <f t="shared" si="4"/>
        <v>#DIV/0!</v>
      </c>
    </row>
    <row r="19" spans="1:11" ht="15.75">
      <c r="A19" s="11" t="s">
        <v>79</v>
      </c>
      <c r="B19" s="7"/>
      <c r="C19" s="181" t="e">
        <f>'cp-Werte'!D19</f>
        <v>#DIV/0!</v>
      </c>
      <c r="D19" s="176">
        <v>48</v>
      </c>
      <c r="E19" s="180">
        <v>-12.0034532787941</v>
      </c>
      <c r="F19" s="31" t="s">
        <v>108</v>
      </c>
      <c r="G19" s="173" t="e">
        <f t="shared" si="0"/>
        <v>#DIV/0!</v>
      </c>
      <c r="H19" s="172">
        <f t="shared" si="1"/>
        <v>16</v>
      </c>
      <c r="I19" s="173">
        <f t="shared" si="2"/>
        <v>0.5283672983215997</v>
      </c>
      <c r="J19" s="184" t="e">
        <f t="shared" si="3"/>
        <v>#DIV/0!</v>
      </c>
      <c r="K19" s="184" t="e">
        <f t="shared" si="4"/>
        <v>#DIV/0!</v>
      </c>
    </row>
    <row r="20" spans="1:11" ht="15.75">
      <c r="A20" s="11" t="s">
        <v>80</v>
      </c>
      <c r="B20" s="7"/>
      <c r="C20" s="181" t="e">
        <f>'cp-Werte'!D20</f>
        <v>#DIV/0!</v>
      </c>
      <c r="D20" s="176">
        <v>32</v>
      </c>
      <c r="E20" s="180">
        <v>-11.4750859804725</v>
      </c>
      <c r="F20" s="31" t="s">
        <v>109</v>
      </c>
      <c r="G20" s="173" t="e">
        <f t="shared" si="0"/>
        <v>#DIV/0!</v>
      </c>
      <c r="H20" s="172">
        <f t="shared" si="1"/>
        <v>14</v>
      </c>
      <c r="I20" s="173">
        <f t="shared" si="2"/>
        <v>1.71345967529391</v>
      </c>
      <c r="J20" s="184" t="e">
        <f t="shared" si="3"/>
        <v>#DIV/0!</v>
      </c>
      <c r="K20" s="184" t="e">
        <f t="shared" si="4"/>
        <v>#DIV/0!</v>
      </c>
    </row>
    <row r="21" spans="1:11" ht="15.75">
      <c r="A21" s="11" t="s">
        <v>81</v>
      </c>
      <c r="B21" s="7"/>
      <c r="C21" s="181" t="e">
        <f>'cp-Werte'!D21</f>
        <v>#DIV/0!</v>
      </c>
      <c r="D21" s="176">
        <v>18</v>
      </c>
      <c r="E21" s="180">
        <v>-9.76162630517859</v>
      </c>
      <c r="F21" s="31" t="s">
        <v>110</v>
      </c>
      <c r="G21" s="173" t="e">
        <f t="shared" si="0"/>
        <v>#DIV/0!</v>
      </c>
      <c r="H21" s="172">
        <f t="shared" si="1"/>
        <v>7</v>
      </c>
      <c r="I21" s="173">
        <f t="shared" si="2"/>
        <v>1.6479950913349093</v>
      </c>
      <c r="J21" s="184" t="e">
        <f t="shared" si="3"/>
        <v>#DIV/0!</v>
      </c>
      <c r="K21" s="184" t="e">
        <f t="shared" si="4"/>
        <v>#DIV/0!</v>
      </c>
    </row>
    <row r="22" spans="1:11" ht="15.75">
      <c r="A22" s="11" t="s">
        <v>82</v>
      </c>
      <c r="B22" s="7"/>
      <c r="C22" s="181" t="e">
        <f>'cp-Werte'!D22</f>
        <v>#DIV/0!</v>
      </c>
      <c r="D22" s="176">
        <v>11</v>
      </c>
      <c r="E22" s="180">
        <v>-8.11363121384368</v>
      </c>
      <c r="F22" s="31" t="s">
        <v>111</v>
      </c>
      <c r="G22" s="173" t="e">
        <f t="shared" si="0"/>
        <v>#DIV/0!</v>
      </c>
      <c r="H22" s="172">
        <f t="shared" si="1"/>
        <v>7</v>
      </c>
      <c r="I22" s="173">
        <f t="shared" si="2"/>
        <v>2.884191485332231</v>
      </c>
      <c r="J22" s="184" t="e">
        <f t="shared" si="3"/>
        <v>#DIV/0!</v>
      </c>
      <c r="K22" s="184" t="e">
        <f t="shared" si="4"/>
        <v>#DIV/0!</v>
      </c>
    </row>
    <row r="23" spans="1:11" ht="15.75">
      <c r="A23" s="11" t="s">
        <v>83</v>
      </c>
      <c r="B23" s="7"/>
      <c r="C23" s="181" t="e">
        <f>'cp-Werte'!D23</f>
        <v>#DIV/0!</v>
      </c>
      <c r="D23" s="176">
        <v>4</v>
      </c>
      <c r="E23" s="180">
        <v>-5.22943972851145</v>
      </c>
      <c r="F23" s="31" t="s">
        <v>112</v>
      </c>
      <c r="G23" s="173" t="e">
        <f t="shared" si="0"/>
        <v>#DIV/0!</v>
      </c>
      <c r="H23" s="172">
        <f t="shared" si="1"/>
        <v>4</v>
      </c>
      <c r="I23" s="173">
        <f t="shared" si="2"/>
        <v>5.22943972851145</v>
      </c>
      <c r="J23" s="184" t="e">
        <f t="shared" si="3"/>
        <v>#DIV/0!</v>
      </c>
      <c r="K23" s="184" t="e">
        <f t="shared" si="4"/>
        <v>#DIV/0!</v>
      </c>
    </row>
    <row r="24" spans="1:11" ht="16.5" thickBot="1">
      <c r="A24" s="12" t="s">
        <v>66</v>
      </c>
      <c r="B24" s="9"/>
      <c r="C24" s="181" t="e">
        <f>'cp-Werte'!D24</f>
        <v>#DIV/0!</v>
      </c>
      <c r="D24" s="177">
        <v>0</v>
      </c>
      <c r="E24" s="178">
        <v>0</v>
      </c>
      <c r="F24" s="35"/>
      <c r="G24" s="37"/>
      <c r="H24" s="24"/>
      <c r="I24" s="37"/>
      <c r="J24" s="60"/>
      <c r="K24" s="61"/>
    </row>
    <row r="25" spans="1:11" ht="13.5" thickTop="1">
      <c r="A25" s="17" t="s">
        <v>21</v>
      </c>
      <c r="B25" s="38" t="s">
        <v>0</v>
      </c>
      <c r="C25" s="183">
        <v>160</v>
      </c>
      <c r="D25" s="39"/>
      <c r="E25" s="34"/>
      <c r="F25" s="40"/>
      <c r="G25" s="39"/>
      <c r="H25" s="39"/>
      <c r="I25" s="41" t="s">
        <v>20</v>
      </c>
      <c r="J25" s="186" t="e">
        <f>SUM(J5:J23)</f>
        <v>#DIV/0!</v>
      </c>
      <c r="K25" s="186" t="e">
        <f>SUM(K5:K23)</f>
        <v>#DIV/0!</v>
      </c>
    </row>
    <row r="26" spans="1:11" ht="14.25">
      <c r="A26" s="14" t="s">
        <v>7</v>
      </c>
      <c r="B26" s="7" t="s">
        <v>8</v>
      </c>
      <c r="C26" s="108">
        <f>'Eingangsgr. vor Versuchsb.'!C21</f>
        <v>20.749999999999993</v>
      </c>
      <c r="D26" s="29"/>
      <c r="E26" s="29"/>
      <c r="F26" s="36"/>
      <c r="G26" s="29"/>
      <c r="H26" s="29"/>
      <c r="I26" s="42" t="s">
        <v>22</v>
      </c>
      <c r="J26" s="187" t="e">
        <f>J25</f>
        <v>#DIV/0!</v>
      </c>
      <c r="K26" s="58"/>
    </row>
    <row r="27" spans="1:11" ht="15">
      <c r="A27" s="13" t="s">
        <v>11</v>
      </c>
      <c r="B27" s="20" t="s">
        <v>12</v>
      </c>
      <c r="C27" s="78">
        <f>'Eingangsgr. vor Versuchsb.'!C19</f>
        <v>1.3279999999999997E-05</v>
      </c>
      <c r="D27" s="4"/>
      <c r="E27" s="28"/>
      <c r="F27" s="1"/>
      <c r="G27" s="28"/>
      <c r="H27" s="4"/>
      <c r="I27" s="42" t="s">
        <v>23</v>
      </c>
      <c r="J27" s="58"/>
      <c r="K27" s="158" t="e">
        <f>K25</f>
        <v>#DIV/0!</v>
      </c>
    </row>
    <row r="28" spans="1:11" ht="14.25">
      <c r="A28" s="14" t="s">
        <v>13</v>
      </c>
      <c r="B28" s="20"/>
      <c r="C28" s="79">
        <v>250000</v>
      </c>
      <c r="D28" s="4"/>
      <c r="E28" s="28"/>
      <c r="F28" s="1"/>
      <c r="G28" s="28"/>
      <c r="H28" s="4"/>
      <c r="I28" s="42" t="s">
        <v>24</v>
      </c>
      <c r="J28" s="158" t="e">
        <f>J26*COS($C$4*PI()/180)-K27*SIN($C$4*PI()/180)</f>
        <v>#DIV/0!</v>
      </c>
      <c r="K28" s="43"/>
    </row>
    <row r="29" spans="1:11" ht="14.25">
      <c r="A29" s="14" t="s">
        <v>3</v>
      </c>
      <c r="B29" s="8" t="s">
        <v>14</v>
      </c>
      <c r="C29" s="108">
        <f>'Eingangsgr. vor Versuchsb.'!C22</f>
        <v>0</v>
      </c>
      <c r="D29" s="4"/>
      <c r="E29" s="28"/>
      <c r="F29" s="1"/>
      <c r="G29" s="28"/>
      <c r="H29" s="4"/>
      <c r="I29" s="42" t="s">
        <v>25</v>
      </c>
      <c r="J29" s="43"/>
      <c r="K29" s="158" t="e">
        <f>J26*SIN($C$4*PI()/180)+K27*COS($C$4*PI()/180)</f>
        <v>#DIV/0!</v>
      </c>
    </row>
    <row r="30" spans="1:11" ht="12.75">
      <c r="A30" s="14"/>
      <c r="B30" s="20"/>
      <c r="C30" s="2"/>
      <c r="D30" s="5"/>
      <c r="E30" s="29"/>
      <c r="F30" s="2"/>
      <c r="G30" s="29"/>
      <c r="H30" s="5"/>
      <c r="I30" s="5"/>
      <c r="J30" s="58"/>
      <c r="K30" s="5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7">
      <selection activeCell="G2" sqref="G2"/>
    </sheetView>
  </sheetViews>
  <sheetFormatPr defaultColWidth="11.421875" defaultRowHeight="12.75"/>
  <cols>
    <col min="1" max="1" width="5.57421875" style="0" customWidth="1"/>
    <col min="2" max="2" width="6.00390625" style="0" customWidth="1"/>
    <col min="3" max="3" width="8.7109375" style="0" customWidth="1"/>
    <col min="4" max="4" width="11.421875" style="23" customWidth="1"/>
    <col min="5" max="5" width="11.421875" style="30" customWidth="1"/>
    <col min="6" max="6" width="12.7109375" style="0" customWidth="1"/>
    <col min="7" max="7" width="11.421875" style="30" customWidth="1"/>
    <col min="8" max="10" width="11.421875" style="6" customWidth="1"/>
  </cols>
  <sheetData>
    <row r="1" spans="1:6" ht="12.75">
      <c r="A1" s="115" t="s">
        <v>219</v>
      </c>
      <c r="B1" s="114"/>
      <c r="C1" s="114"/>
      <c r="D1" s="114"/>
      <c r="E1" s="114"/>
      <c r="F1" s="114"/>
    </row>
    <row r="2" spans="1:6" ht="14.25">
      <c r="A2" s="115" t="s">
        <v>229</v>
      </c>
      <c r="B2" s="114"/>
      <c r="C2" s="114"/>
      <c r="D2" s="114"/>
      <c r="E2" s="114"/>
      <c r="F2" s="114"/>
    </row>
    <row r="4" spans="1:11" ht="15" thickBot="1">
      <c r="A4" s="18"/>
      <c r="B4" s="19" t="s">
        <v>6</v>
      </c>
      <c r="C4" s="111">
        <v>-5</v>
      </c>
      <c r="D4" s="16" t="s">
        <v>5</v>
      </c>
      <c r="E4" s="27" t="s">
        <v>15</v>
      </c>
      <c r="F4" s="62" t="s">
        <v>113</v>
      </c>
      <c r="G4" s="27"/>
      <c r="H4" s="26" t="s">
        <v>18</v>
      </c>
      <c r="I4" s="26" t="s">
        <v>19</v>
      </c>
      <c r="J4" s="62" t="s">
        <v>114</v>
      </c>
      <c r="K4" s="26" t="s">
        <v>115</v>
      </c>
    </row>
    <row r="5" spans="1:13" ht="16.5" thickTop="1">
      <c r="A5" s="10" t="s">
        <v>66</v>
      </c>
      <c r="B5" s="7"/>
      <c r="C5" s="181" t="e">
        <f>'cp-Werte'!E5</f>
        <v>#DIV/0!</v>
      </c>
      <c r="D5" s="175">
        <v>0</v>
      </c>
      <c r="E5" s="157">
        <v>0</v>
      </c>
      <c r="F5" s="31" t="s">
        <v>94</v>
      </c>
      <c r="G5" s="173" t="e">
        <f aca="true" t="shared" si="0" ref="G5:G23">(C5+C6)/2</f>
        <v>#DIV/0!</v>
      </c>
      <c r="H5" s="172">
        <f aca="true" t="shared" si="1" ref="H5:H23">D5-D6</f>
        <v>-4</v>
      </c>
      <c r="I5" s="173">
        <f aca="true" t="shared" si="2" ref="I5:I23">E6-E5</f>
        <v>5.229439728511452</v>
      </c>
      <c r="J5" s="184" t="e">
        <f aca="true" t="shared" si="3" ref="J5:J23">G5*H5/$C$25</f>
        <v>#DIV/0!</v>
      </c>
      <c r="K5" s="184" t="e">
        <f aca="true" t="shared" si="4" ref="K5:K23">G5*I5/$C$25</f>
        <v>#DIV/0!</v>
      </c>
      <c r="M5" s="77" t="s">
        <v>146</v>
      </c>
    </row>
    <row r="6" spans="1:14" ht="15.75">
      <c r="A6" s="11" t="s">
        <v>67</v>
      </c>
      <c r="B6" s="7"/>
      <c r="C6" s="181" t="e">
        <f>'cp-Werte'!E6</f>
        <v>#DIV/0!</v>
      </c>
      <c r="D6" s="176">
        <v>4</v>
      </c>
      <c r="E6" s="157">
        <v>5.229439728511452</v>
      </c>
      <c r="F6" s="31" t="s">
        <v>95</v>
      </c>
      <c r="G6" s="173" t="e">
        <f t="shared" si="0"/>
        <v>#DIV/0!</v>
      </c>
      <c r="H6" s="172">
        <f t="shared" si="1"/>
        <v>-7</v>
      </c>
      <c r="I6" s="173">
        <f t="shared" si="2"/>
        <v>2.8841914853322264</v>
      </c>
      <c r="J6" s="184" t="e">
        <f t="shared" si="3"/>
        <v>#DIV/0!</v>
      </c>
      <c r="K6" s="184" t="e">
        <f t="shared" si="4"/>
        <v>#DIV/0!</v>
      </c>
      <c r="M6" s="116"/>
      <c r="N6" s="77" t="s">
        <v>149</v>
      </c>
    </row>
    <row r="7" spans="1:14" ht="15.75">
      <c r="A7" s="11" t="s">
        <v>68</v>
      </c>
      <c r="B7" s="7"/>
      <c r="C7" s="181" t="e">
        <f>'cp-Werte'!E7</f>
        <v>#DIV/0!</v>
      </c>
      <c r="D7" s="176">
        <v>11</v>
      </c>
      <c r="E7" s="157">
        <v>8.113631213843679</v>
      </c>
      <c r="F7" s="31" t="s">
        <v>96</v>
      </c>
      <c r="G7" s="173" t="e">
        <f t="shared" si="0"/>
        <v>#DIV/0!</v>
      </c>
      <c r="H7" s="172">
        <f t="shared" si="1"/>
        <v>-7</v>
      </c>
      <c r="I7" s="173">
        <f t="shared" si="2"/>
        <v>1.6479950913349164</v>
      </c>
      <c r="J7" s="184" t="e">
        <f t="shared" si="3"/>
        <v>#DIV/0!</v>
      </c>
      <c r="K7" s="184" t="e">
        <f t="shared" si="4"/>
        <v>#DIV/0!</v>
      </c>
      <c r="M7" s="117"/>
      <c r="N7" s="77" t="s">
        <v>150</v>
      </c>
    </row>
    <row r="8" spans="1:14" ht="15.75">
      <c r="A8" s="11" t="s">
        <v>69</v>
      </c>
      <c r="B8" s="7"/>
      <c r="C8" s="181" t="e">
        <f>'cp-Werte'!E8</f>
        <v>#DIV/0!</v>
      </c>
      <c r="D8" s="176">
        <v>18</v>
      </c>
      <c r="E8" s="157">
        <v>9.761626305178595</v>
      </c>
      <c r="F8" s="31" t="s">
        <v>97</v>
      </c>
      <c r="G8" s="173" t="e">
        <f t="shared" si="0"/>
        <v>#DIV/0!</v>
      </c>
      <c r="H8" s="172">
        <f t="shared" si="1"/>
        <v>-14</v>
      </c>
      <c r="I8" s="173">
        <f t="shared" si="2"/>
        <v>1.7134596752939046</v>
      </c>
      <c r="J8" s="184" t="e">
        <f t="shared" si="3"/>
        <v>#DIV/0!</v>
      </c>
      <c r="K8" s="184" t="e">
        <f t="shared" si="4"/>
        <v>#DIV/0!</v>
      </c>
      <c r="M8" s="76"/>
      <c r="N8" s="77" t="s">
        <v>139</v>
      </c>
    </row>
    <row r="9" spans="1:14" ht="15.75">
      <c r="A9" s="11" t="s">
        <v>182</v>
      </c>
      <c r="B9" s="7"/>
      <c r="C9" s="181" t="e">
        <f>'cp-Werte'!E9</f>
        <v>#DIV/0!</v>
      </c>
      <c r="D9" s="176">
        <v>32</v>
      </c>
      <c r="E9" s="157">
        <v>11.4750859804725</v>
      </c>
      <c r="F9" s="31" t="s">
        <v>98</v>
      </c>
      <c r="G9" s="173" t="e">
        <f t="shared" si="0"/>
        <v>#DIV/0!</v>
      </c>
      <c r="H9" s="172">
        <f t="shared" si="1"/>
        <v>-16</v>
      </c>
      <c r="I9" s="173">
        <f t="shared" si="2"/>
        <v>0.5283672983215588</v>
      </c>
      <c r="J9" s="184" t="e">
        <f t="shared" si="3"/>
        <v>#DIV/0!</v>
      </c>
      <c r="K9" s="184" t="e">
        <f t="shared" si="4"/>
        <v>#DIV/0!</v>
      </c>
      <c r="M9" s="78"/>
      <c r="N9" s="77" t="s">
        <v>140</v>
      </c>
    </row>
    <row r="10" spans="1:14" ht="15.75">
      <c r="A10" s="11" t="s">
        <v>70</v>
      </c>
      <c r="B10" s="7"/>
      <c r="C10" s="181" t="e">
        <f>'cp-Werte'!E10</f>
        <v>#DIV/0!</v>
      </c>
      <c r="D10" s="176">
        <v>48</v>
      </c>
      <c r="E10" s="157">
        <v>12.003453278794058</v>
      </c>
      <c r="F10" s="31" t="s">
        <v>99</v>
      </c>
      <c r="G10" s="173" t="e">
        <f t="shared" si="0"/>
        <v>#DIV/0!</v>
      </c>
      <c r="H10" s="172">
        <f t="shared" si="1"/>
        <v>-48</v>
      </c>
      <c r="I10" s="173">
        <f t="shared" si="2"/>
        <v>-2.876715147058487</v>
      </c>
      <c r="J10" s="184" t="e">
        <f t="shared" si="3"/>
        <v>#DIV/0!</v>
      </c>
      <c r="K10" s="184" t="e">
        <f t="shared" si="4"/>
        <v>#DIV/0!</v>
      </c>
      <c r="M10" s="79"/>
      <c r="N10" s="77" t="s">
        <v>141</v>
      </c>
    </row>
    <row r="11" spans="1:14" ht="15.75">
      <c r="A11" s="11" t="s">
        <v>71</v>
      </c>
      <c r="B11" s="7"/>
      <c r="C11" s="181" t="e">
        <f>'cp-Werte'!E11</f>
        <v>#DIV/0!</v>
      </c>
      <c r="D11" s="176">
        <v>96</v>
      </c>
      <c r="E11" s="157">
        <v>9.126738131735571</v>
      </c>
      <c r="F11" s="31" t="s">
        <v>100</v>
      </c>
      <c r="G11" s="173" t="e">
        <f t="shared" si="0"/>
        <v>#DIV/0!</v>
      </c>
      <c r="H11" s="172">
        <f t="shared" si="1"/>
        <v>-16</v>
      </c>
      <c r="I11" s="173">
        <f t="shared" si="2"/>
        <v>-1.7989247063795304</v>
      </c>
      <c r="J11" s="184" t="e">
        <f t="shared" si="3"/>
        <v>#DIV/0!</v>
      </c>
      <c r="K11" s="184" t="e">
        <f t="shared" si="4"/>
        <v>#DIV/0!</v>
      </c>
      <c r="M11" s="95"/>
      <c r="N11" s="96" t="s">
        <v>142</v>
      </c>
    </row>
    <row r="12" spans="1:14" ht="15.75">
      <c r="A12" s="11" t="s">
        <v>72</v>
      </c>
      <c r="B12" s="7"/>
      <c r="C12" s="181" t="e">
        <f>'cp-Werte'!E12</f>
        <v>#DIV/0!</v>
      </c>
      <c r="D12" s="176">
        <v>112</v>
      </c>
      <c r="E12" s="157">
        <v>7.327813425356041</v>
      </c>
      <c r="F12" s="31" t="s">
        <v>101</v>
      </c>
      <c r="G12" s="173" t="e">
        <f t="shared" si="0"/>
        <v>#DIV/0!</v>
      </c>
      <c r="H12" s="172">
        <f t="shared" si="1"/>
        <v>-16</v>
      </c>
      <c r="I12" s="173">
        <f t="shared" si="2"/>
        <v>-2.0815774644110405</v>
      </c>
      <c r="J12" s="184" t="e">
        <f t="shared" si="3"/>
        <v>#DIV/0!</v>
      </c>
      <c r="K12" s="184" t="e">
        <f t="shared" si="4"/>
        <v>#DIV/0!</v>
      </c>
      <c r="M12" s="128"/>
      <c r="N12" s="77" t="s">
        <v>148</v>
      </c>
    </row>
    <row r="13" spans="1:11" ht="15.75">
      <c r="A13" s="11" t="s">
        <v>73</v>
      </c>
      <c r="B13" s="7"/>
      <c r="C13" s="181" t="e">
        <f>'cp-Werte'!E13</f>
        <v>#DIV/0!</v>
      </c>
      <c r="D13" s="176">
        <v>128</v>
      </c>
      <c r="E13" s="157">
        <v>5.246235960945</v>
      </c>
      <c r="F13" s="31" t="s">
        <v>102</v>
      </c>
      <c r="G13" s="173" t="e">
        <f t="shared" si="0"/>
        <v>#DIV/0!</v>
      </c>
      <c r="H13" s="172">
        <f t="shared" si="1"/>
        <v>-16</v>
      </c>
      <c r="I13" s="173">
        <f t="shared" si="2"/>
        <v>-2.350801418001305</v>
      </c>
      <c r="J13" s="184" t="e">
        <f t="shared" si="3"/>
        <v>#DIV/0!</v>
      </c>
      <c r="K13" s="184" t="e">
        <f t="shared" si="4"/>
        <v>#DIV/0!</v>
      </c>
    </row>
    <row r="14" spans="1:11" ht="16.5" thickBot="1">
      <c r="A14" s="12" t="s">
        <v>74</v>
      </c>
      <c r="B14" s="9"/>
      <c r="C14" s="182" t="e">
        <f>'cp-Werte'!E14</f>
        <v>#DIV/0!</v>
      </c>
      <c r="D14" s="177">
        <v>144</v>
      </c>
      <c r="E14" s="178">
        <v>2.8954345429436956</v>
      </c>
      <c r="F14" s="35" t="s">
        <v>103</v>
      </c>
      <c r="G14" s="174" t="e">
        <f t="shared" si="0"/>
        <v>#DIV/0!</v>
      </c>
      <c r="H14" s="170">
        <f t="shared" si="1"/>
        <v>-16</v>
      </c>
      <c r="I14" s="174">
        <f t="shared" si="2"/>
        <v>-3.1474345429445325</v>
      </c>
      <c r="J14" s="185" t="e">
        <f t="shared" si="3"/>
        <v>#DIV/0!</v>
      </c>
      <c r="K14" s="185" t="e">
        <f t="shared" si="4"/>
        <v>#DIV/0!</v>
      </c>
    </row>
    <row r="15" spans="1:11" ht="16.5" thickTop="1">
      <c r="A15" s="32" t="s">
        <v>75</v>
      </c>
      <c r="B15" s="33"/>
      <c r="C15" s="181" t="e">
        <f>'cp-Werte'!E15</f>
        <v>#DIV/0!</v>
      </c>
      <c r="D15" s="175">
        <v>160</v>
      </c>
      <c r="E15" s="179">
        <v>-0.252000000000837</v>
      </c>
      <c r="F15" s="31" t="s">
        <v>104</v>
      </c>
      <c r="G15" s="173" t="e">
        <f t="shared" si="0"/>
        <v>#DIV/0!</v>
      </c>
      <c r="H15" s="172">
        <f t="shared" si="1"/>
        <v>32</v>
      </c>
      <c r="I15" s="173">
        <f t="shared" si="2"/>
        <v>-4.994235960944163</v>
      </c>
      <c r="J15" s="184" t="e">
        <f t="shared" si="3"/>
        <v>#DIV/0!</v>
      </c>
      <c r="K15" s="184" t="e">
        <f t="shared" si="4"/>
        <v>#DIV/0!</v>
      </c>
    </row>
    <row r="16" spans="1:11" ht="15.75">
      <c r="A16" s="11" t="s">
        <v>76</v>
      </c>
      <c r="B16" s="8"/>
      <c r="C16" s="181" t="e">
        <f>'cp-Werte'!E16</f>
        <v>#DIV/0!</v>
      </c>
      <c r="D16" s="176">
        <v>128</v>
      </c>
      <c r="E16" s="157">
        <v>-5.246235960945</v>
      </c>
      <c r="F16" s="31" t="s">
        <v>105</v>
      </c>
      <c r="G16" s="173" t="e">
        <f t="shared" si="0"/>
        <v>#DIV/0!</v>
      </c>
      <c r="H16" s="172">
        <f t="shared" si="1"/>
        <v>16</v>
      </c>
      <c r="I16" s="173">
        <f t="shared" si="2"/>
        <v>-2.0815774644110396</v>
      </c>
      <c r="J16" s="184" t="e">
        <f t="shared" si="3"/>
        <v>#DIV/0!</v>
      </c>
      <c r="K16" s="184" t="e">
        <f t="shared" si="4"/>
        <v>#DIV/0!</v>
      </c>
    </row>
    <row r="17" spans="1:11" ht="15.75">
      <c r="A17" s="11" t="s">
        <v>77</v>
      </c>
      <c r="B17" s="7"/>
      <c r="C17" s="181" t="e">
        <f>'cp-Werte'!E17</f>
        <v>#DIV/0!</v>
      </c>
      <c r="D17" s="176">
        <v>112</v>
      </c>
      <c r="E17" s="180">
        <v>-7.32781342535604</v>
      </c>
      <c r="F17" s="31" t="s">
        <v>106</v>
      </c>
      <c r="G17" s="173" t="e">
        <f t="shared" si="0"/>
        <v>#DIV/0!</v>
      </c>
      <c r="H17" s="172">
        <f t="shared" si="1"/>
        <v>16</v>
      </c>
      <c r="I17" s="173">
        <f t="shared" si="2"/>
        <v>-1.7989247063795295</v>
      </c>
      <c r="J17" s="184" t="e">
        <f t="shared" si="3"/>
        <v>#DIV/0!</v>
      </c>
      <c r="K17" s="184" t="e">
        <f t="shared" si="4"/>
        <v>#DIV/0!</v>
      </c>
    </row>
    <row r="18" spans="1:11" ht="15.75">
      <c r="A18" s="11" t="s">
        <v>78</v>
      </c>
      <c r="B18" s="7"/>
      <c r="C18" s="181" t="e">
        <f>'cp-Werte'!E18</f>
        <v>#DIV/0!</v>
      </c>
      <c r="D18" s="176">
        <v>96</v>
      </c>
      <c r="E18" s="180">
        <v>-9.12673813173557</v>
      </c>
      <c r="F18" s="31" t="s">
        <v>107</v>
      </c>
      <c r="G18" s="173" t="e">
        <f t="shared" si="0"/>
        <v>#DIV/0!</v>
      </c>
      <c r="H18" s="172">
        <f t="shared" si="1"/>
        <v>48</v>
      </c>
      <c r="I18" s="173">
        <f t="shared" si="2"/>
        <v>-2.8767151470585297</v>
      </c>
      <c r="J18" s="184" t="e">
        <f t="shared" si="3"/>
        <v>#DIV/0!</v>
      </c>
      <c r="K18" s="184" t="e">
        <f t="shared" si="4"/>
        <v>#DIV/0!</v>
      </c>
    </row>
    <row r="19" spans="1:11" ht="15.75">
      <c r="A19" s="11" t="s">
        <v>79</v>
      </c>
      <c r="B19" s="7"/>
      <c r="C19" s="181" t="e">
        <f>'cp-Werte'!E19</f>
        <v>#DIV/0!</v>
      </c>
      <c r="D19" s="176">
        <v>48</v>
      </c>
      <c r="E19" s="180">
        <v>-12.0034532787941</v>
      </c>
      <c r="F19" s="31" t="s">
        <v>108</v>
      </c>
      <c r="G19" s="173" t="e">
        <f t="shared" si="0"/>
        <v>#DIV/0!</v>
      </c>
      <c r="H19" s="172">
        <f t="shared" si="1"/>
        <v>16</v>
      </c>
      <c r="I19" s="173">
        <f t="shared" si="2"/>
        <v>0.5283672983215997</v>
      </c>
      <c r="J19" s="184" t="e">
        <f t="shared" si="3"/>
        <v>#DIV/0!</v>
      </c>
      <c r="K19" s="184" t="e">
        <f t="shared" si="4"/>
        <v>#DIV/0!</v>
      </c>
    </row>
    <row r="20" spans="1:11" ht="15.75">
      <c r="A20" s="11" t="s">
        <v>80</v>
      </c>
      <c r="B20" s="7"/>
      <c r="C20" s="181" t="e">
        <f>'cp-Werte'!E20</f>
        <v>#DIV/0!</v>
      </c>
      <c r="D20" s="176">
        <v>32</v>
      </c>
      <c r="E20" s="180">
        <v>-11.4750859804725</v>
      </c>
      <c r="F20" s="31" t="s">
        <v>109</v>
      </c>
      <c r="G20" s="173" t="e">
        <f t="shared" si="0"/>
        <v>#DIV/0!</v>
      </c>
      <c r="H20" s="172">
        <f t="shared" si="1"/>
        <v>14</v>
      </c>
      <c r="I20" s="173">
        <f t="shared" si="2"/>
        <v>1.71345967529391</v>
      </c>
      <c r="J20" s="184" t="e">
        <f t="shared" si="3"/>
        <v>#DIV/0!</v>
      </c>
      <c r="K20" s="184" t="e">
        <f t="shared" si="4"/>
        <v>#DIV/0!</v>
      </c>
    </row>
    <row r="21" spans="1:11" ht="15.75">
      <c r="A21" s="11" t="s">
        <v>81</v>
      </c>
      <c r="B21" s="7"/>
      <c r="C21" s="181" t="e">
        <f>'cp-Werte'!E21</f>
        <v>#DIV/0!</v>
      </c>
      <c r="D21" s="176">
        <v>18</v>
      </c>
      <c r="E21" s="180">
        <v>-9.76162630517859</v>
      </c>
      <c r="F21" s="31" t="s">
        <v>110</v>
      </c>
      <c r="G21" s="173" t="e">
        <f t="shared" si="0"/>
        <v>#DIV/0!</v>
      </c>
      <c r="H21" s="172">
        <f t="shared" si="1"/>
        <v>7</v>
      </c>
      <c r="I21" s="173">
        <f t="shared" si="2"/>
        <v>1.6479950913349093</v>
      </c>
      <c r="J21" s="184" t="e">
        <f t="shared" si="3"/>
        <v>#DIV/0!</v>
      </c>
      <c r="K21" s="184" t="e">
        <f t="shared" si="4"/>
        <v>#DIV/0!</v>
      </c>
    </row>
    <row r="22" spans="1:11" ht="15.75">
      <c r="A22" s="11" t="s">
        <v>82</v>
      </c>
      <c r="B22" s="7"/>
      <c r="C22" s="181" t="e">
        <f>'cp-Werte'!E22</f>
        <v>#DIV/0!</v>
      </c>
      <c r="D22" s="176">
        <v>11</v>
      </c>
      <c r="E22" s="180">
        <v>-8.11363121384368</v>
      </c>
      <c r="F22" s="31" t="s">
        <v>111</v>
      </c>
      <c r="G22" s="173" t="e">
        <f t="shared" si="0"/>
        <v>#DIV/0!</v>
      </c>
      <c r="H22" s="172">
        <f t="shared" si="1"/>
        <v>7</v>
      </c>
      <c r="I22" s="173">
        <f t="shared" si="2"/>
        <v>2.884191485332231</v>
      </c>
      <c r="J22" s="184" t="e">
        <f t="shared" si="3"/>
        <v>#DIV/0!</v>
      </c>
      <c r="K22" s="184" t="e">
        <f t="shared" si="4"/>
        <v>#DIV/0!</v>
      </c>
    </row>
    <row r="23" spans="1:11" ht="15.75">
      <c r="A23" s="11" t="s">
        <v>83</v>
      </c>
      <c r="B23" s="7"/>
      <c r="C23" s="181" t="e">
        <f>'cp-Werte'!E23</f>
        <v>#DIV/0!</v>
      </c>
      <c r="D23" s="176">
        <v>4</v>
      </c>
      <c r="E23" s="180">
        <v>-5.22943972851145</v>
      </c>
      <c r="F23" s="31" t="s">
        <v>112</v>
      </c>
      <c r="G23" s="173" t="e">
        <f t="shared" si="0"/>
        <v>#DIV/0!</v>
      </c>
      <c r="H23" s="172">
        <f t="shared" si="1"/>
        <v>4</v>
      </c>
      <c r="I23" s="173">
        <f t="shared" si="2"/>
        <v>5.22943972851145</v>
      </c>
      <c r="J23" s="184" t="e">
        <f t="shared" si="3"/>
        <v>#DIV/0!</v>
      </c>
      <c r="K23" s="184" t="e">
        <f t="shared" si="4"/>
        <v>#DIV/0!</v>
      </c>
    </row>
    <row r="24" spans="1:11" ht="16.5" thickBot="1">
      <c r="A24" s="12" t="s">
        <v>66</v>
      </c>
      <c r="B24" s="9"/>
      <c r="C24" s="181" t="e">
        <f>'cp-Werte'!E24</f>
        <v>#DIV/0!</v>
      </c>
      <c r="D24" s="177">
        <v>0</v>
      </c>
      <c r="E24" s="178">
        <v>0</v>
      </c>
      <c r="F24" s="35"/>
      <c r="G24" s="37"/>
      <c r="H24" s="24"/>
      <c r="I24" s="37"/>
      <c r="J24" s="60"/>
      <c r="K24" s="61"/>
    </row>
    <row r="25" spans="1:11" ht="13.5" thickTop="1">
      <c r="A25" s="17" t="s">
        <v>21</v>
      </c>
      <c r="B25" s="38" t="s">
        <v>0</v>
      </c>
      <c r="C25" s="183">
        <v>160</v>
      </c>
      <c r="D25" s="39"/>
      <c r="E25" s="34"/>
      <c r="F25" s="40"/>
      <c r="G25" s="39"/>
      <c r="H25" s="39"/>
      <c r="I25" s="41" t="s">
        <v>20</v>
      </c>
      <c r="J25" s="186" t="e">
        <f>SUM(J5:J23)</f>
        <v>#DIV/0!</v>
      </c>
      <c r="K25" s="186" t="e">
        <f>SUM(K5:K23)</f>
        <v>#DIV/0!</v>
      </c>
    </row>
    <row r="26" spans="1:11" ht="14.25">
      <c r="A26" s="14" t="s">
        <v>7</v>
      </c>
      <c r="B26" s="7" t="s">
        <v>8</v>
      </c>
      <c r="C26" s="108">
        <f>'Eingangsgr. vor Versuchsb.'!C21</f>
        <v>20.749999999999993</v>
      </c>
      <c r="D26" s="29"/>
      <c r="E26" s="29"/>
      <c r="F26" s="36"/>
      <c r="G26" s="29"/>
      <c r="H26" s="29"/>
      <c r="I26" s="42" t="s">
        <v>22</v>
      </c>
      <c r="J26" s="187" t="e">
        <f>J25</f>
        <v>#DIV/0!</v>
      </c>
      <c r="K26" s="58"/>
    </row>
    <row r="27" spans="1:11" ht="15">
      <c r="A27" s="13" t="s">
        <v>11</v>
      </c>
      <c r="B27" s="20" t="s">
        <v>12</v>
      </c>
      <c r="C27" s="78">
        <f>'Eingangsgr. vor Versuchsb.'!C19</f>
        <v>1.3279999999999997E-05</v>
      </c>
      <c r="D27" s="4"/>
      <c r="E27" s="28"/>
      <c r="F27" s="1"/>
      <c r="G27" s="28"/>
      <c r="H27" s="4"/>
      <c r="I27" s="42" t="s">
        <v>23</v>
      </c>
      <c r="J27" s="58"/>
      <c r="K27" s="158" t="e">
        <f>K25</f>
        <v>#DIV/0!</v>
      </c>
    </row>
    <row r="28" spans="1:11" ht="14.25">
      <c r="A28" s="14" t="s">
        <v>13</v>
      </c>
      <c r="B28" s="20"/>
      <c r="C28" s="79">
        <v>250000</v>
      </c>
      <c r="D28" s="4"/>
      <c r="E28" s="28"/>
      <c r="F28" s="1"/>
      <c r="G28" s="28"/>
      <c r="H28" s="4"/>
      <c r="I28" s="42" t="s">
        <v>24</v>
      </c>
      <c r="J28" s="158" t="e">
        <f>J26*COS($C$4*PI()/180)-K27*SIN($C$4*PI()/180)</f>
        <v>#DIV/0!</v>
      </c>
      <c r="K28" s="43"/>
    </row>
    <row r="29" spans="1:11" ht="14.25">
      <c r="A29" s="14" t="s">
        <v>3</v>
      </c>
      <c r="B29" s="8" t="s">
        <v>14</v>
      </c>
      <c r="C29" s="108">
        <f>'Eingangsgr. vor Versuchsb.'!C22</f>
        <v>0</v>
      </c>
      <c r="D29" s="4"/>
      <c r="E29" s="28"/>
      <c r="F29" s="1"/>
      <c r="G29" s="28"/>
      <c r="H29" s="4"/>
      <c r="I29" s="42" t="s">
        <v>25</v>
      </c>
      <c r="J29" s="43"/>
      <c r="K29" s="158" t="e">
        <f>J26*SIN($C$4*PI()/180)+K27*COS($C$4*PI()/180)</f>
        <v>#DIV/0!</v>
      </c>
    </row>
    <row r="30" spans="1:11" ht="12.75">
      <c r="A30" s="14"/>
      <c r="B30" s="20"/>
      <c r="C30" s="2"/>
      <c r="D30" s="5"/>
      <c r="E30" s="29"/>
      <c r="F30" s="2"/>
      <c r="G30" s="29"/>
      <c r="H30" s="5"/>
      <c r="I30" s="5"/>
      <c r="J30" s="58"/>
      <c r="K30" s="5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7">
      <selection activeCell="E1" sqref="E1:F2"/>
    </sheetView>
  </sheetViews>
  <sheetFormatPr defaultColWidth="11.421875" defaultRowHeight="12.75"/>
  <cols>
    <col min="1" max="1" width="5.57421875" style="0" customWidth="1"/>
    <col min="2" max="2" width="6.00390625" style="0" customWidth="1"/>
    <col min="3" max="3" width="8.7109375" style="0" customWidth="1"/>
    <col min="4" max="4" width="11.421875" style="23" customWidth="1"/>
    <col min="5" max="5" width="11.421875" style="30" customWidth="1"/>
    <col min="6" max="6" width="12.7109375" style="0" customWidth="1"/>
    <col min="7" max="7" width="11.421875" style="30" customWidth="1"/>
    <col min="8" max="10" width="11.421875" style="6" customWidth="1"/>
  </cols>
  <sheetData>
    <row r="1" spans="1:6" ht="12.75">
      <c r="A1" s="115" t="s">
        <v>219</v>
      </c>
      <c r="B1" s="114"/>
      <c r="C1" s="114"/>
      <c r="D1" s="114"/>
      <c r="E1" s="114"/>
      <c r="F1" s="114"/>
    </row>
    <row r="2" spans="1:6" ht="14.25">
      <c r="A2" s="115" t="s">
        <v>229</v>
      </c>
      <c r="B2" s="114"/>
      <c r="C2" s="114"/>
      <c r="D2" s="114"/>
      <c r="E2" s="114"/>
      <c r="F2" s="114"/>
    </row>
    <row r="4" spans="1:11" ht="15" thickBot="1">
      <c r="A4" s="18"/>
      <c r="B4" s="19" t="s">
        <v>6</v>
      </c>
      <c r="C4" s="111">
        <v>0</v>
      </c>
      <c r="D4" s="16" t="s">
        <v>5</v>
      </c>
      <c r="E4" s="27" t="s">
        <v>15</v>
      </c>
      <c r="F4" s="62" t="s">
        <v>113</v>
      </c>
      <c r="G4" s="27"/>
      <c r="H4" s="26" t="s">
        <v>18</v>
      </c>
      <c r="I4" s="26" t="s">
        <v>19</v>
      </c>
      <c r="J4" s="62" t="s">
        <v>114</v>
      </c>
      <c r="K4" s="26" t="s">
        <v>115</v>
      </c>
    </row>
    <row r="5" spans="1:13" ht="16.5" thickTop="1">
      <c r="A5" s="10" t="s">
        <v>66</v>
      </c>
      <c r="B5" s="7"/>
      <c r="C5" s="181" t="e">
        <f>'cp-Werte'!F5</f>
        <v>#DIV/0!</v>
      </c>
      <c r="D5" s="175">
        <v>0</v>
      </c>
      <c r="E5" s="157">
        <v>0</v>
      </c>
      <c r="F5" s="31" t="s">
        <v>94</v>
      </c>
      <c r="G5" s="173" t="e">
        <f aca="true" t="shared" si="0" ref="G5:G23">(C5+C6)/2</f>
        <v>#DIV/0!</v>
      </c>
      <c r="H5" s="172">
        <f aca="true" t="shared" si="1" ref="H5:H23">D5-D6</f>
        <v>-4</v>
      </c>
      <c r="I5" s="173">
        <f aca="true" t="shared" si="2" ref="I5:I23">E6-E5</f>
        <v>5.229439728511452</v>
      </c>
      <c r="J5" s="184" t="e">
        <f aca="true" t="shared" si="3" ref="J5:J23">G5*H5/$C$25</f>
        <v>#DIV/0!</v>
      </c>
      <c r="K5" s="184" t="e">
        <f aca="true" t="shared" si="4" ref="K5:K23">G5*I5/$C$25</f>
        <v>#DIV/0!</v>
      </c>
      <c r="M5" s="77" t="s">
        <v>146</v>
      </c>
    </row>
    <row r="6" spans="1:14" ht="15.75">
      <c r="A6" s="11" t="s">
        <v>67</v>
      </c>
      <c r="B6" s="7"/>
      <c r="C6" s="181" t="e">
        <f>'cp-Werte'!F6</f>
        <v>#DIV/0!</v>
      </c>
      <c r="D6" s="176">
        <v>4</v>
      </c>
      <c r="E6" s="157">
        <v>5.229439728511452</v>
      </c>
      <c r="F6" s="31" t="s">
        <v>95</v>
      </c>
      <c r="G6" s="173" t="e">
        <f t="shared" si="0"/>
        <v>#DIV/0!</v>
      </c>
      <c r="H6" s="172">
        <f t="shared" si="1"/>
        <v>-7</v>
      </c>
      <c r="I6" s="173">
        <f t="shared" si="2"/>
        <v>2.8841914853322264</v>
      </c>
      <c r="J6" s="184" t="e">
        <f t="shared" si="3"/>
        <v>#DIV/0!</v>
      </c>
      <c r="K6" s="184" t="e">
        <f t="shared" si="4"/>
        <v>#DIV/0!</v>
      </c>
      <c r="M6" s="116"/>
      <c r="N6" s="77" t="s">
        <v>149</v>
      </c>
    </row>
    <row r="7" spans="1:14" ht="15.75">
      <c r="A7" s="11" t="s">
        <v>68</v>
      </c>
      <c r="B7" s="7"/>
      <c r="C7" s="181" t="e">
        <f>'cp-Werte'!F7</f>
        <v>#DIV/0!</v>
      </c>
      <c r="D7" s="176">
        <v>11</v>
      </c>
      <c r="E7" s="157">
        <v>8.113631213843679</v>
      </c>
      <c r="F7" s="31" t="s">
        <v>96</v>
      </c>
      <c r="G7" s="173" t="e">
        <f t="shared" si="0"/>
        <v>#DIV/0!</v>
      </c>
      <c r="H7" s="172">
        <f t="shared" si="1"/>
        <v>-7</v>
      </c>
      <c r="I7" s="173">
        <f t="shared" si="2"/>
        <v>1.6479950913349164</v>
      </c>
      <c r="J7" s="184" t="e">
        <f t="shared" si="3"/>
        <v>#DIV/0!</v>
      </c>
      <c r="K7" s="184" t="e">
        <f t="shared" si="4"/>
        <v>#DIV/0!</v>
      </c>
      <c r="M7" s="117"/>
      <c r="N7" s="77" t="s">
        <v>150</v>
      </c>
    </row>
    <row r="8" spans="1:14" ht="15.75">
      <c r="A8" s="11" t="s">
        <v>69</v>
      </c>
      <c r="B8" s="7"/>
      <c r="C8" s="181" t="e">
        <f>'cp-Werte'!F8</f>
        <v>#DIV/0!</v>
      </c>
      <c r="D8" s="176">
        <v>18</v>
      </c>
      <c r="E8" s="157">
        <v>9.761626305178595</v>
      </c>
      <c r="F8" s="31" t="s">
        <v>97</v>
      </c>
      <c r="G8" s="173" t="e">
        <f t="shared" si="0"/>
        <v>#DIV/0!</v>
      </c>
      <c r="H8" s="172">
        <f t="shared" si="1"/>
        <v>-14</v>
      </c>
      <c r="I8" s="173">
        <f t="shared" si="2"/>
        <v>1.7134596752939046</v>
      </c>
      <c r="J8" s="184" t="e">
        <f t="shared" si="3"/>
        <v>#DIV/0!</v>
      </c>
      <c r="K8" s="184" t="e">
        <f t="shared" si="4"/>
        <v>#DIV/0!</v>
      </c>
      <c r="M8" s="76"/>
      <c r="N8" s="77" t="s">
        <v>139</v>
      </c>
    </row>
    <row r="9" spans="1:14" ht="15.75">
      <c r="A9" s="11" t="s">
        <v>182</v>
      </c>
      <c r="B9" s="7"/>
      <c r="C9" s="181" t="e">
        <f>'cp-Werte'!F9</f>
        <v>#DIV/0!</v>
      </c>
      <c r="D9" s="176">
        <v>32</v>
      </c>
      <c r="E9" s="157">
        <v>11.4750859804725</v>
      </c>
      <c r="F9" s="31" t="s">
        <v>98</v>
      </c>
      <c r="G9" s="173" t="e">
        <f t="shared" si="0"/>
        <v>#DIV/0!</v>
      </c>
      <c r="H9" s="172">
        <f t="shared" si="1"/>
        <v>-16</v>
      </c>
      <c r="I9" s="173">
        <f t="shared" si="2"/>
        <v>0.5283672983215588</v>
      </c>
      <c r="J9" s="184" t="e">
        <f t="shared" si="3"/>
        <v>#DIV/0!</v>
      </c>
      <c r="K9" s="184" t="e">
        <f t="shared" si="4"/>
        <v>#DIV/0!</v>
      </c>
      <c r="M9" s="78"/>
      <c r="N9" s="77" t="s">
        <v>140</v>
      </c>
    </row>
    <row r="10" spans="1:14" ht="15.75">
      <c r="A10" s="11" t="s">
        <v>70</v>
      </c>
      <c r="B10" s="7"/>
      <c r="C10" s="181" t="e">
        <f>'cp-Werte'!F10</f>
        <v>#DIV/0!</v>
      </c>
      <c r="D10" s="176">
        <v>48</v>
      </c>
      <c r="E10" s="157">
        <v>12.003453278794058</v>
      </c>
      <c r="F10" s="31" t="s">
        <v>99</v>
      </c>
      <c r="G10" s="173" t="e">
        <f t="shared" si="0"/>
        <v>#DIV/0!</v>
      </c>
      <c r="H10" s="172">
        <f t="shared" si="1"/>
        <v>-48</v>
      </c>
      <c r="I10" s="173">
        <f t="shared" si="2"/>
        <v>-2.876715147058487</v>
      </c>
      <c r="J10" s="184" t="e">
        <f t="shared" si="3"/>
        <v>#DIV/0!</v>
      </c>
      <c r="K10" s="184" t="e">
        <f t="shared" si="4"/>
        <v>#DIV/0!</v>
      </c>
      <c r="M10" s="79"/>
      <c r="N10" s="77" t="s">
        <v>141</v>
      </c>
    </row>
    <row r="11" spans="1:14" ht="15.75">
      <c r="A11" s="11" t="s">
        <v>71</v>
      </c>
      <c r="B11" s="7"/>
      <c r="C11" s="181" t="e">
        <f>'cp-Werte'!F11</f>
        <v>#DIV/0!</v>
      </c>
      <c r="D11" s="176">
        <v>96</v>
      </c>
      <c r="E11" s="157">
        <v>9.126738131735571</v>
      </c>
      <c r="F11" s="31" t="s">
        <v>100</v>
      </c>
      <c r="G11" s="173" t="e">
        <f t="shared" si="0"/>
        <v>#DIV/0!</v>
      </c>
      <c r="H11" s="172">
        <f t="shared" si="1"/>
        <v>-16</v>
      </c>
      <c r="I11" s="173">
        <f t="shared" si="2"/>
        <v>-1.7989247063795304</v>
      </c>
      <c r="J11" s="184" t="e">
        <f t="shared" si="3"/>
        <v>#DIV/0!</v>
      </c>
      <c r="K11" s="184" t="e">
        <f t="shared" si="4"/>
        <v>#DIV/0!</v>
      </c>
      <c r="M11" s="95"/>
      <c r="N11" s="96" t="s">
        <v>142</v>
      </c>
    </row>
    <row r="12" spans="1:14" ht="15.75">
      <c r="A12" s="11" t="s">
        <v>72</v>
      </c>
      <c r="B12" s="7"/>
      <c r="C12" s="181" t="e">
        <f>'cp-Werte'!F12</f>
        <v>#DIV/0!</v>
      </c>
      <c r="D12" s="176">
        <v>112</v>
      </c>
      <c r="E12" s="157">
        <v>7.327813425356041</v>
      </c>
      <c r="F12" s="31" t="s">
        <v>101</v>
      </c>
      <c r="G12" s="173" t="e">
        <f t="shared" si="0"/>
        <v>#DIV/0!</v>
      </c>
      <c r="H12" s="172">
        <f t="shared" si="1"/>
        <v>-16</v>
      </c>
      <c r="I12" s="173">
        <f t="shared" si="2"/>
        <v>-2.0815774644110405</v>
      </c>
      <c r="J12" s="184" t="e">
        <f t="shared" si="3"/>
        <v>#DIV/0!</v>
      </c>
      <c r="K12" s="184" t="e">
        <f t="shared" si="4"/>
        <v>#DIV/0!</v>
      </c>
      <c r="M12" s="128"/>
      <c r="N12" s="77" t="s">
        <v>148</v>
      </c>
    </row>
    <row r="13" spans="1:11" ht="15.75">
      <c r="A13" s="11" t="s">
        <v>73</v>
      </c>
      <c r="B13" s="7"/>
      <c r="C13" s="181" t="e">
        <f>'cp-Werte'!F13</f>
        <v>#DIV/0!</v>
      </c>
      <c r="D13" s="176">
        <v>128</v>
      </c>
      <c r="E13" s="157">
        <v>5.246235960945</v>
      </c>
      <c r="F13" s="31" t="s">
        <v>102</v>
      </c>
      <c r="G13" s="173" t="e">
        <f t="shared" si="0"/>
        <v>#DIV/0!</v>
      </c>
      <c r="H13" s="172">
        <f t="shared" si="1"/>
        <v>-16</v>
      </c>
      <c r="I13" s="173">
        <f t="shared" si="2"/>
        <v>-2.350801418001305</v>
      </c>
      <c r="J13" s="184" t="e">
        <f t="shared" si="3"/>
        <v>#DIV/0!</v>
      </c>
      <c r="K13" s="184" t="e">
        <f t="shared" si="4"/>
        <v>#DIV/0!</v>
      </c>
    </row>
    <row r="14" spans="1:11" ht="16.5" thickBot="1">
      <c r="A14" s="12" t="s">
        <v>74</v>
      </c>
      <c r="B14" s="9"/>
      <c r="C14" s="182" t="e">
        <f>'cp-Werte'!F14</f>
        <v>#DIV/0!</v>
      </c>
      <c r="D14" s="177">
        <v>144</v>
      </c>
      <c r="E14" s="178">
        <v>2.8954345429436956</v>
      </c>
      <c r="F14" s="35" t="s">
        <v>103</v>
      </c>
      <c r="G14" s="174" t="e">
        <f t="shared" si="0"/>
        <v>#DIV/0!</v>
      </c>
      <c r="H14" s="170">
        <f t="shared" si="1"/>
        <v>-16</v>
      </c>
      <c r="I14" s="174">
        <f t="shared" si="2"/>
        <v>-3.1474345429445325</v>
      </c>
      <c r="J14" s="185" t="e">
        <f t="shared" si="3"/>
        <v>#DIV/0!</v>
      </c>
      <c r="K14" s="185" t="e">
        <f t="shared" si="4"/>
        <v>#DIV/0!</v>
      </c>
    </row>
    <row r="15" spans="1:11" ht="16.5" thickTop="1">
      <c r="A15" s="32" t="s">
        <v>75</v>
      </c>
      <c r="B15" s="33"/>
      <c r="C15" s="181" t="e">
        <f>'cp-Werte'!F15</f>
        <v>#DIV/0!</v>
      </c>
      <c r="D15" s="175">
        <v>160</v>
      </c>
      <c r="E15" s="179">
        <v>-0.252000000000837</v>
      </c>
      <c r="F15" s="31" t="s">
        <v>104</v>
      </c>
      <c r="G15" s="173" t="e">
        <f t="shared" si="0"/>
        <v>#DIV/0!</v>
      </c>
      <c r="H15" s="172">
        <f t="shared" si="1"/>
        <v>32</v>
      </c>
      <c r="I15" s="173">
        <f t="shared" si="2"/>
        <v>-4.994235960944163</v>
      </c>
      <c r="J15" s="184" t="e">
        <f t="shared" si="3"/>
        <v>#DIV/0!</v>
      </c>
      <c r="K15" s="184" t="e">
        <f t="shared" si="4"/>
        <v>#DIV/0!</v>
      </c>
    </row>
    <row r="16" spans="1:11" ht="15.75">
      <c r="A16" s="11" t="s">
        <v>76</v>
      </c>
      <c r="B16" s="8"/>
      <c r="C16" s="181" t="e">
        <f>'cp-Werte'!F16</f>
        <v>#DIV/0!</v>
      </c>
      <c r="D16" s="176">
        <v>128</v>
      </c>
      <c r="E16" s="157">
        <v>-5.246235960945</v>
      </c>
      <c r="F16" s="31" t="s">
        <v>105</v>
      </c>
      <c r="G16" s="173" t="e">
        <f t="shared" si="0"/>
        <v>#DIV/0!</v>
      </c>
      <c r="H16" s="172">
        <f t="shared" si="1"/>
        <v>16</v>
      </c>
      <c r="I16" s="173">
        <f t="shared" si="2"/>
        <v>-2.0815774644110396</v>
      </c>
      <c r="J16" s="184" t="e">
        <f t="shared" si="3"/>
        <v>#DIV/0!</v>
      </c>
      <c r="K16" s="184" t="e">
        <f t="shared" si="4"/>
        <v>#DIV/0!</v>
      </c>
    </row>
    <row r="17" spans="1:11" ht="15.75">
      <c r="A17" s="11" t="s">
        <v>77</v>
      </c>
      <c r="B17" s="7"/>
      <c r="C17" s="181" t="e">
        <f>'cp-Werte'!F17</f>
        <v>#DIV/0!</v>
      </c>
      <c r="D17" s="176">
        <v>112</v>
      </c>
      <c r="E17" s="180">
        <v>-7.32781342535604</v>
      </c>
      <c r="F17" s="31" t="s">
        <v>106</v>
      </c>
      <c r="G17" s="173" t="e">
        <f t="shared" si="0"/>
        <v>#DIV/0!</v>
      </c>
      <c r="H17" s="172">
        <f t="shared" si="1"/>
        <v>16</v>
      </c>
      <c r="I17" s="173">
        <f t="shared" si="2"/>
        <v>-1.7989247063795295</v>
      </c>
      <c r="J17" s="184" t="e">
        <f t="shared" si="3"/>
        <v>#DIV/0!</v>
      </c>
      <c r="K17" s="184" t="e">
        <f t="shared" si="4"/>
        <v>#DIV/0!</v>
      </c>
    </row>
    <row r="18" spans="1:11" ht="15.75">
      <c r="A18" s="11" t="s">
        <v>78</v>
      </c>
      <c r="B18" s="7"/>
      <c r="C18" s="181" t="e">
        <f>'cp-Werte'!F18</f>
        <v>#DIV/0!</v>
      </c>
      <c r="D18" s="176">
        <v>96</v>
      </c>
      <c r="E18" s="180">
        <v>-9.12673813173557</v>
      </c>
      <c r="F18" s="31" t="s">
        <v>107</v>
      </c>
      <c r="G18" s="173" t="e">
        <f t="shared" si="0"/>
        <v>#DIV/0!</v>
      </c>
      <c r="H18" s="172">
        <f t="shared" si="1"/>
        <v>48</v>
      </c>
      <c r="I18" s="173">
        <f t="shared" si="2"/>
        <v>-2.8767151470585297</v>
      </c>
      <c r="J18" s="184" t="e">
        <f t="shared" si="3"/>
        <v>#DIV/0!</v>
      </c>
      <c r="K18" s="184" t="e">
        <f t="shared" si="4"/>
        <v>#DIV/0!</v>
      </c>
    </row>
    <row r="19" spans="1:11" ht="15.75">
      <c r="A19" s="11" t="s">
        <v>79</v>
      </c>
      <c r="B19" s="7"/>
      <c r="C19" s="181" t="e">
        <f>'cp-Werte'!F19</f>
        <v>#DIV/0!</v>
      </c>
      <c r="D19" s="176">
        <v>48</v>
      </c>
      <c r="E19" s="180">
        <v>-12.0034532787941</v>
      </c>
      <c r="F19" s="31" t="s">
        <v>108</v>
      </c>
      <c r="G19" s="173" t="e">
        <f t="shared" si="0"/>
        <v>#DIV/0!</v>
      </c>
      <c r="H19" s="172">
        <f t="shared" si="1"/>
        <v>16</v>
      </c>
      <c r="I19" s="173">
        <f t="shared" si="2"/>
        <v>0.5283672983215997</v>
      </c>
      <c r="J19" s="184" t="e">
        <f t="shared" si="3"/>
        <v>#DIV/0!</v>
      </c>
      <c r="K19" s="184" t="e">
        <f t="shared" si="4"/>
        <v>#DIV/0!</v>
      </c>
    </row>
    <row r="20" spans="1:11" ht="15.75">
      <c r="A20" s="11" t="s">
        <v>80</v>
      </c>
      <c r="B20" s="7"/>
      <c r="C20" s="181" t="e">
        <f>'cp-Werte'!F20</f>
        <v>#DIV/0!</v>
      </c>
      <c r="D20" s="176">
        <v>32</v>
      </c>
      <c r="E20" s="180">
        <v>-11.4750859804725</v>
      </c>
      <c r="F20" s="31" t="s">
        <v>109</v>
      </c>
      <c r="G20" s="173" t="e">
        <f t="shared" si="0"/>
        <v>#DIV/0!</v>
      </c>
      <c r="H20" s="172">
        <f t="shared" si="1"/>
        <v>14</v>
      </c>
      <c r="I20" s="173">
        <f t="shared" si="2"/>
        <v>1.71345967529391</v>
      </c>
      <c r="J20" s="184" t="e">
        <f t="shared" si="3"/>
        <v>#DIV/0!</v>
      </c>
      <c r="K20" s="184" t="e">
        <f t="shared" si="4"/>
        <v>#DIV/0!</v>
      </c>
    </row>
    <row r="21" spans="1:11" ht="15.75">
      <c r="A21" s="11" t="s">
        <v>81</v>
      </c>
      <c r="B21" s="7"/>
      <c r="C21" s="181" t="e">
        <f>'cp-Werte'!F21</f>
        <v>#DIV/0!</v>
      </c>
      <c r="D21" s="176">
        <v>18</v>
      </c>
      <c r="E21" s="180">
        <v>-9.76162630517859</v>
      </c>
      <c r="F21" s="31" t="s">
        <v>110</v>
      </c>
      <c r="G21" s="173" t="e">
        <f t="shared" si="0"/>
        <v>#DIV/0!</v>
      </c>
      <c r="H21" s="172">
        <f t="shared" si="1"/>
        <v>7</v>
      </c>
      <c r="I21" s="173">
        <f t="shared" si="2"/>
        <v>1.6479950913349093</v>
      </c>
      <c r="J21" s="184" t="e">
        <f t="shared" si="3"/>
        <v>#DIV/0!</v>
      </c>
      <c r="K21" s="184" t="e">
        <f t="shared" si="4"/>
        <v>#DIV/0!</v>
      </c>
    </row>
    <row r="22" spans="1:11" ht="15.75">
      <c r="A22" s="11" t="s">
        <v>82</v>
      </c>
      <c r="B22" s="7"/>
      <c r="C22" s="181" t="e">
        <f>'cp-Werte'!F22</f>
        <v>#DIV/0!</v>
      </c>
      <c r="D22" s="176">
        <v>11</v>
      </c>
      <c r="E22" s="180">
        <v>-8.11363121384368</v>
      </c>
      <c r="F22" s="31" t="s">
        <v>111</v>
      </c>
      <c r="G22" s="173" t="e">
        <f t="shared" si="0"/>
        <v>#DIV/0!</v>
      </c>
      <c r="H22" s="172">
        <f t="shared" si="1"/>
        <v>7</v>
      </c>
      <c r="I22" s="173">
        <f t="shared" si="2"/>
        <v>2.884191485332231</v>
      </c>
      <c r="J22" s="184" t="e">
        <f t="shared" si="3"/>
        <v>#DIV/0!</v>
      </c>
      <c r="K22" s="184" t="e">
        <f t="shared" si="4"/>
        <v>#DIV/0!</v>
      </c>
    </row>
    <row r="23" spans="1:11" ht="15.75">
      <c r="A23" s="11" t="s">
        <v>83</v>
      </c>
      <c r="B23" s="7"/>
      <c r="C23" s="181" t="e">
        <f>'cp-Werte'!F23</f>
        <v>#DIV/0!</v>
      </c>
      <c r="D23" s="176">
        <v>4</v>
      </c>
      <c r="E23" s="180">
        <v>-5.22943972851145</v>
      </c>
      <c r="F23" s="31" t="s">
        <v>112</v>
      </c>
      <c r="G23" s="173" t="e">
        <f t="shared" si="0"/>
        <v>#DIV/0!</v>
      </c>
      <c r="H23" s="172">
        <f t="shared" si="1"/>
        <v>4</v>
      </c>
      <c r="I23" s="173">
        <f t="shared" si="2"/>
        <v>5.22943972851145</v>
      </c>
      <c r="J23" s="184" t="e">
        <f t="shared" si="3"/>
        <v>#DIV/0!</v>
      </c>
      <c r="K23" s="184" t="e">
        <f t="shared" si="4"/>
        <v>#DIV/0!</v>
      </c>
    </row>
    <row r="24" spans="1:11" ht="16.5" thickBot="1">
      <c r="A24" s="12" t="s">
        <v>66</v>
      </c>
      <c r="B24" s="9"/>
      <c r="C24" s="181" t="e">
        <f>'cp-Werte'!F24</f>
        <v>#DIV/0!</v>
      </c>
      <c r="D24" s="177">
        <v>0</v>
      </c>
      <c r="E24" s="178">
        <v>0</v>
      </c>
      <c r="F24" s="35"/>
      <c r="G24" s="37"/>
      <c r="H24" s="24"/>
      <c r="I24" s="37"/>
      <c r="J24" s="60"/>
      <c r="K24" s="61"/>
    </row>
    <row r="25" spans="1:11" ht="13.5" thickTop="1">
      <c r="A25" s="17" t="s">
        <v>21</v>
      </c>
      <c r="B25" s="38" t="s">
        <v>0</v>
      </c>
      <c r="C25" s="183">
        <v>160</v>
      </c>
      <c r="D25" s="39"/>
      <c r="E25" s="34"/>
      <c r="F25" s="40"/>
      <c r="G25" s="39"/>
      <c r="H25" s="39"/>
      <c r="I25" s="41" t="s">
        <v>20</v>
      </c>
      <c r="J25" s="186" t="e">
        <f>SUM(J5:J23)</f>
        <v>#DIV/0!</v>
      </c>
      <c r="K25" s="186" t="e">
        <f>SUM(K5:K23)</f>
        <v>#DIV/0!</v>
      </c>
    </row>
    <row r="26" spans="1:11" ht="14.25">
      <c r="A26" s="14" t="s">
        <v>7</v>
      </c>
      <c r="B26" s="7" t="s">
        <v>8</v>
      </c>
      <c r="C26" s="108">
        <f>'Eingangsgr. vor Versuchsb.'!C21</f>
        <v>20.749999999999993</v>
      </c>
      <c r="D26" s="29"/>
      <c r="E26" s="29"/>
      <c r="F26" s="36"/>
      <c r="G26" s="29"/>
      <c r="H26" s="29"/>
      <c r="I26" s="42" t="s">
        <v>22</v>
      </c>
      <c r="J26" s="187" t="e">
        <f>J25</f>
        <v>#DIV/0!</v>
      </c>
      <c r="K26" s="58"/>
    </row>
    <row r="27" spans="1:11" ht="15">
      <c r="A27" s="13" t="s">
        <v>11</v>
      </c>
      <c r="B27" s="20" t="s">
        <v>12</v>
      </c>
      <c r="C27" s="78">
        <f>'Eingangsgr. vor Versuchsb.'!C19</f>
        <v>1.3279999999999997E-05</v>
      </c>
      <c r="D27" s="4"/>
      <c r="E27" s="28"/>
      <c r="F27" s="1"/>
      <c r="G27" s="28"/>
      <c r="H27" s="4"/>
      <c r="I27" s="42" t="s">
        <v>23</v>
      </c>
      <c r="J27" s="58"/>
      <c r="K27" s="158" t="e">
        <f>K25</f>
        <v>#DIV/0!</v>
      </c>
    </row>
    <row r="28" spans="1:11" ht="14.25">
      <c r="A28" s="14" t="s">
        <v>13</v>
      </c>
      <c r="B28" s="20"/>
      <c r="C28" s="79">
        <v>250000</v>
      </c>
      <c r="D28" s="4"/>
      <c r="E28" s="28"/>
      <c r="F28" s="1"/>
      <c r="G28" s="28"/>
      <c r="H28" s="4"/>
      <c r="I28" s="42" t="s">
        <v>24</v>
      </c>
      <c r="J28" s="158" t="e">
        <f>J26*COS($C$4*PI()/180)-K27*SIN($C$4*PI()/180)</f>
        <v>#DIV/0!</v>
      </c>
      <c r="K28" s="43"/>
    </row>
    <row r="29" spans="1:11" ht="14.25">
      <c r="A29" s="14" t="s">
        <v>3</v>
      </c>
      <c r="B29" s="8" t="s">
        <v>14</v>
      </c>
      <c r="C29" s="108">
        <f>'Eingangsgr. vor Versuchsb.'!C22</f>
        <v>0</v>
      </c>
      <c r="D29" s="4"/>
      <c r="E29" s="28"/>
      <c r="F29" s="1"/>
      <c r="G29" s="28"/>
      <c r="H29" s="4"/>
      <c r="I29" s="42" t="s">
        <v>25</v>
      </c>
      <c r="J29" s="43"/>
      <c r="K29" s="158" t="e">
        <f>J26*SIN($C$4*PI()/180)+K27*COS($C$4*PI()/180)</f>
        <v>#DIV/0!</v>
      </c>
    </row>
    <row r="30" spans="1:11" ht="12.75">
      <c r="A30" s="14"/>
      <c r="B30" s="20"/>
      <c r="C30" s="2"/>
      <c r="D30" s="5"/>
      <c r="E30" s="29"/>
      <c r="F30" s="2"/>
      <c r="G30" s="29"/>
      <c r="H30" s="5"/>
      <c r="I30" s="5"/>
      <c r="J30" s="58"/>
      <c r="K30" s="5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7">
      <selection activeCell="A2" sqref="A2"/>
    </sheetView>
  </sheetViews>
  <sheetFormatPr defaultColWidth="11.421875" defaultRowHeight="12.75"/>
  <cols>
    <col min="1" max="1" width="5.57421875" style="0" customWidth="1"/>
    <col min="2" max="2" width="6.00390625" style="0" customWidth="1"/>
    <col min="3" max="3" width="8.7109375" style="0" customWidth="1"/>
    <col min="4" max="4" width="11.421875" style="23" customWidth="1"/>
    <col min="5" max="5" width="11.421875" style="30" customWidth="1"/>
    <col min="6" max="6" width="12.7109375" style="0" customWidth="1"/>
    <col min="7" max="7" width="11.421875" style="30" customWidth="1"/>
    <col min="8" max="10" width="11.421875" style="6" customWidth="1"/>
  </cols>
  <sheetData>
    <row r="1" spans="1:6" ht="12.75">
      <c r="A1" s="115" t="s">
        <v>219</v>
      </c>
      <c r="B1" s="114"/>
      <c r="C1" s="114"/>
      <c r="D1" s="114"/>
      <c r="E1" s="114"/>
      <c r="F1" s="114"/>
    </row>
    <row r="2" spans="1:6" ht="14.25">
      <c r="A2" s="115" t="s">
        <v>229</v>
      </c>
      <c r="B2" s="114"/>
      <c r="C2" s="114"/>
      <c r="D2" s="114"/>
      <c r="E2" s="114"/>
      <c r="F2" s="114"/>
    </row>
    <row r="4" spans="1:11" ht="15" thickBot="1">
      <c r="A4" s="18"/>
      <c r="B4" s="19" t="s">
        <v>6</v>
      </c>
      <c r="C4" s="111">
        <v>5</v>
      </c>
      <c r="D4" s="16" t="s">
        <v>5</v>
      </c>
      <c r="E4" s="27" t="s">
        <v>15</v>
      </c>
      <c r="F4" s="62" t="s">
        <v>113</v>
      </c>
      <c r="G4" s="27"/>
      <c r="H4" s="26" t="s">
        <v>18</v>
      </c>
      <c r="I4" s="26" t="s">
        <v>19</v>
      </c>
      <c r="J4" s="62" t="s">
        <v>114</v>
      </c>
      <c r="K4" s="26" t="s">
        <v>115</v>
      </c>
    </row>
    <row r="5" spans="1:13" ht="16.5" thickTop="1">
      <c r="A5" s="10" t="s">
        <v>66</v>
      </c>
      <c r="B5" s="7"/>
      <c r="C5" s="181" t="e">
        <f>'cp-Werte'!G5</f>
        <v>#DIV/0!</v>
      </c>
      <c r="D5" s="175">
        <v>0</v>
      </c>
      <c r="E5" s="157">
        <v>0</v>
      </c>
      <c r="F5" s="31" t="s">
        <v>94</v>
      </c>
      <c r="G5" s="173" t="e">
        <f aca="true" t="shared" si="0" ref="G5:G23">(C5+C6)/2</f>
        <v>#DIV/0!</v>
      </c>
      <c r="H5" s="172">
        <f aca="true" t="shared" si="1" ref="H5:H23">D5-D6</f>
        <v>-4</v>
      </c>
      <c r="I5" s="173">
        <f aca="true" t="shared" si="2" ref="I5:I23">E6-E5</f>
        <v>5.229439728511452</v>
      </c>
      <c r="J5" s="184" t="e">
        <f aca="true" t="shared" si="3" ref="J5:J23">G5*H5/$C$25</f>
        <v>#DIV/0!</v>
      </c>
      <c r="K5" s="184" t="e">
        <f aca="true" t="shared" si="4" ref="K5:K23">G5*I5/$C$25</f>
        <v>#DIV/0!</v>
      </c>
      <c r="M5" s="77" t="s">
        <v>146</v>
      </c>
    </row>
    <row r="6" spans="1:14" ht="15.75">
      <c r="A6" s="11" t="s">
        <v>67</v>
      </c>
      <c r="B6" s="7"/>
      <c r="C6" s="181" t="e">
        <f>'cp-Werte'!G6</f>
        <v>#DIV/0!</v>
      </c>
      <c r="D6" s="176">
        <v>4</v>
      </c>
      <c r="E6" s="157">
        <v>5.229439728511452</v>
      </c>
      <c r="F6" s="31" t="s">
        <v>95</v>
      </c>
      <c r="G6" s="173" t="e">
        <f t="shared" si="0"/>
        <v>#DIV/0!</v>
      </c>
      <c r="H6" s="172">
        <f t="shared" si="1"/>
        <v>-7</v>
      </c>
      <c r="I6" s="173">
        <f t="shared" si="2"/>
        <v>2.8841914853322264</v>
      </c>
      <c r="J6" s="184" t="e">
        <f t="shared" si="3"/>
        <v>#DIV/0!</v>
      </c>
      <c r="K6" s="184" t="e">
        <f t="shared" si="4"/>
        <v>#DIV/0!</v>
      </c>
      <c r="M6" s="116"/>
      <c r="N6" s="77" t="s">
        <v>149</v>
      </c>
    </row>
    <row r="7" spans="1:14" ht="15.75">
      <c r="A7" s="11" t="s">
        <v>68</v>
      </c>
      <c r="B7" s="7"/>
      <c r="C7" s="181" t="e">
        <f>'cp-Werte'!G7</f>
        <v>#DIV/0!</v>
      </c>
      <c r="D7" s="176">
        <v>11</v>
      </c>
      <c r="E7" s="157">
        <v>8.113631213843679</v>
      </c>
      <c r="F7" s="31" t="s">
        <v>96</v>
      </c>
      <c r="G7" s="173" t="e">
        <f t="shared" si="0"/>
        <v>#DIV/0!</v>
      </c>
      <c r="H7" s="172">
        <f t="shared" si="1"/>
        <v>-7</v>
      </c>
      <c r="I7" s="173">
        <f t="shared" si="2"/>
        <v>1.6479950913349164</v>
      </c>
      <c r="J7" s="184" t="e">
        <f t="shared" si="3"/>
        <v>#DIV/0!</v>
      </c>
      <c r="K7" s="184" t="e">
        <f t="shared" si="4"/>
        <v>#DIV/0!</v>
      </c>
      <c r="M7" s="117"/>
      <c r="N7" s="77" t="s">
        <v>150</v>
      </c>
    </row>
    <row r="8" spans="1:14" ht="15.75">
      <c r="A8" s="11" t="s">
        <v>69</v>
      </c>
      <c r="B8" s="7"/>
      <c r="C8" s="181" t="e">
        <f>'cp-Werte'!G8</f>
        <v>#DIV/0!</v>
      </c>
      <c r="D8" s="176">
        <v>18</v>
      </c>
      <c r="E8" s="157">
        <v>9.761626305178595</v>
      </c>
      <c r="F8" s="31" t="s">
        <v>97</v>
      </c>
      <c r="G8" s="173" t="e">
        <f t="shared" si="0"/>
        <v>#DIV/0!</v>
      </c>
      <c r="H8" s="172">
        <f t="shared" si="1"/>
        <v>-14</v>
      </c>
      <c r="I8" s="173">
        <f t="shared" si="2"/>
        <v>1.7134596752939046</v>
      </c>
      <c r="J8" s="184" t="e">
        <f t="shared" si="3"/>
        <v>#DIV/0!</v>
      </c>
      <c r="K8" s="184" t="e">
        <f t="shared" si="4"/>
        <v>#DIV/0!</v>
      </c>
      <c r="M8" s="76"/>
      <c r="N8" s="77" t="s">
        <v>139</v>
      </c>
    </row>
    <row r="9" spans="1:14" ht="15.75">
      <c r="A9" s="11" t="s">
        <v>182</v>
      </c>
      <c r="B9" s="7"/>
      <c r="C9" s="181" t="e">
        <f>'cp-Werte'!G9</f>
        <v>#DIV/0!</v>
      </c>
      <c r="D9" s="176">
        <v>32</v>
      </c>
      <c r="E9" s="157">
        <v>11.4750859804725</v>
      </c>
      <c r="F9" s="31" t="s">
        <v>98</v>
      </c>
      <c r="G9" s="173" t="e">
        <f t="shared" si="0"/>
        <v>#DIV/0!</v>
      </c>
      <c r="H9" s="172">
        <f t="shared" si="1"/>
        <v>-16</v>
      </c>
      <c r="I9" s="173">
        <f t="shared" si="2"/>
        <v>0.5283672983215588</v>
      </c>
      <c r="J9" s="184" t="e">
        <f t="shared" si="3"/>
        <v>#DIV/0!</v>
      </c>
      <c r="K9" s="184" t="e">
        <f t="shared" si="4"/>
        <v>#DIV/0!</v>
      </c>
      <c r="M9" s="78"/>
      <c r="N9" s="77" t="s">
        <v>140</v>
      </c>
    </row>
    <row r="10" spans="1:14" ht="15.75">
      <c r="A10" s="11" t="s">
        <v>70</v>
      </c>
      <c r="B10" s="7"/>
      <c r="C10" s="181" t="e">
        <f>'cp-Werte'!G10</f>
        <v>#DIV/0!</v>
      </c>
      <c r="D10" s="176">
        <v>48</v>
      </c>
      <c r="E10" s="157">
        <v>12.003453278794058</v>
      </c>
      <c r="F10" s="31" t="s">
        <v>99</v>
      </c>
      <c r="G10" s="173" t="e">
        <f t="shared" si="0"/>
        <v>#DIV/0!</v>
      </c>
      <c r="H10" s="172">
        <f t="shared" si="1"/>
        <v>-48</v>
      </c>
      <c r="I10" s="173">
        <f t="shared" si="2"/>
        <v>-2.876715147058487</v>
      </c>
      <c r="J10" s="184" t="e">
        <f t="shared" si="3"/>
        <v>#DIV/0!</v>
      </c>
      <c r="K10" s="184" t="e">
        <f t="shared" si="4"/>
        <v>#DIV/0!</v>
      </c>
      <c r="M10" s="79"/>
      <c r="N10" s="77" t="s">
        <v>141</v>
      </c>
    </row>
    <row r="11" spans="1:14" ht="15.75">
      <c r="A11" s="11" t="s">
        <v>71</v>
      </c>
      <c r="B11" s="7"/>
      <c r="C11" s="181" t="e">
        <f>'cp-Werte'!G11</f>
        <v>#DIV/0!</v>
      </c>
      <c r="D11" s="176">
        <v>96</v>
      </c>
      <c r="E11" s="157">
        <v>9.126738131735571</v>
      </c>
      <c r="F11" s="31" t="s">
        <v>100</v>
      </c>
      <c r="G11" s="173" t="e">
        <f t="shared" si="0"/>
        <v>#DIV/0!</v>
      </c>
      <c r="H11" s="172">
        <f t="shared" si="1"/>
        <v>-16</v>
      </c>
      <c r="I11" s="173">
        <f t="shared" si="2"/>
        <v>-1.7989247063795304</v>
      </c>
      <c r="J11" s="184" t="e">
        <f t="shared" si="3"/>
        <v>#DIV/0!</v>
      </c>
      <c r="K11" s="184" t="e">
        <f t="shared" si="4"/>
        <v>#DIV/0!</v>
      </c>
      <c r="M11" s="95"/>
      <c r="N11" s="96" t="s">
        <v>142</v>
      </c>
    </row>
    <row r="12" spans="1:14" ht="15.75">
      <c r="A12" s="11" t="s">
        <v>72</v>
      </c>
      <c r="B12" s="7"/>
      <c r="C12" s="181" t="e">
        <f>'cp-Werte'!G12</f>
        <v>#DIV/0!</v>
      </c>
      <c r="D12" s="176">
        <v>112</v>
      </c>
      <c r="E12" s="157">
        <v>7.327813425356041</v>
      </c>
      <c r="F12" s="31" t="s">
        <v>101</v>
      </c>
      <c r="G12" s="173" t="e">
        <f t="shared" si="0"/>
        <v>#DIV/0!</v>
      </c>
      <c r="H12" s="172">
        <f t="shared" si="1"/>
        <v>-16</v>
      </c>
      <c r="I12" s="173">
        <f t="shared" si="2"/>
        <v>-2.0815774644110405</v>
      </c>
      <c r="J12" s="184" t="e">
        <f t="shared" si="3"/>
        <v>#DIV/0!</v>
      </c>
      <c r="K12" s="184" t="e">
        <f t="shared" si="4"/>
        <v>#DIV/0!</v>
      </c>
      <c r="M12" s="128"/>
      <c r="N12" s="77" t="s">
        <v>148</v>
      </c>
    </row>
    <row r="13" spans="1:11" ht="15.75">
      <c r="A13" s="11" t="s">
        <v>73</v>
      </c>
      <c r="B13" s="7"/>
      <c r="C13" s="181" t="e">
        <f>'cp-Werte'!G13</f>
        <v>#DIV/0!</v>
      </c>
      <c r="D13" s="176">
        <v>128</v>
      </c>
      <c r="E13" s="157">
        <v>5.246235960945</v>
      </c>
      <c r="F13" s="31" t="s">
        <v>102</v>
      </c>
      <c r="G13" s="173" t="e">
        <f t="shared" si="0"/>
        <v>#DIV/0!</v>
      </c>
      <c r="H13" s="172">
        <f t="shared" si="1"/>
        <v>-16</v>
      </c>
      <c r="I13" s="173">
        <f t="shared" si="2"/>
        <v>-2.350801418001305</v>
      </c>
      <c r="J13" s="184" t="e">
        <f t="shared" si="3"/>
        <v>#DIV/0!</v>
      </c>
      <c r="K13" s="184" t="e">
        <f t="shared" si="4"/>
        <v>#DIV/0!</v>
      </c>
    </row>
    <row r="14" spans="1:11" ht="16.5" thickBot="1">
      <c r="A14" s="12" t="s">
        <v>74</v>
      </c>
      <c r="B14" s="9"/>
      <c r="C14" s="182" t="e">
        <f>'cp-Werte'!G14</f>
        <v>#DIV/0!</v>
      </c>
      <c r="D14" s="177">
        <v>144</v>
      </c>
      <c r="E14" s="178">
        <v>2.8954345429436956</v>
      </c>
      <c r="F14" s="35" t="s">
        <v>103</v>
      </c>
      <c r="G14" s="174" t="e">
        <f t="shared" si="0"/>
        <v>#DIV/0!</v>
      </c>
      <c r="H14" s="170">
        <f t="shared" si="1"/>
        <v>-16</v>
      </c>
      <c r="I14" s="174">
        <f t="shared" si="2"/>
        <v>-3.1474345429445325</v>
      </c>
      <c r="J14" s="185" t="e">
        <f t="shared" si="3"/>
        <v>#DIV/0!</v>
      </c>
      <c r="K14" s="185" t="e">
        <f t="shared" si="4"/>
        <v>#DIV/0!</v>
      </c>
    </row>
    <row r="15" spans="1:11" ht="16.5" thickTop="1">
      <c r="A15" s="32" t="s">
        <v>75</v>
      </c>
      <c r="B15" s="33"/>
      <c r="C15" s="181" t="e">
        <f>'cp-Werte'!G15</f>
        <v>#DIV/0!</v>
      </c>
      <c r="D15" s="175">
        <v>160</v>
      </c>
      <c r="E15" s="179">
        <v>-0.252000000000837</v>
      </c>
      <c r="F15" s="31" t="s">
        <v>104</v>
      </c>
      <c r="G15" s="173" t="e">
        <f t="shared" si="0"/>
        <v>#DIV/0!</v>
      </c>
      <c r="H15" s="172">
        <f t="shared" si="1"/>
        <v>32</v>
      </c>
      <c r="I15" s="173">
        <f t="shared" si="2"/>
        <v>-4.994235960944163</v>
      </c>
      <c r="J15" s="184" t="e">
        <f t="shared" si="3"/>
        <v>#DIV/0!</v>
      </c>
      <c r="K15" s="184" t="e">
        <f t="shared" si="4"/>
        <v>#DIV/0!</v>
      </c>
    </row>
    <row r="16" spans="1:11" ht="15.75">
      <c r="A16" s="11" t="s">
        <v>76</v>
      </c>
      <c r="B16" s="8"/>
      <c r="C16" s="181" t="e">
        <f>'cp-Werte'!G16</f>
        <v>#DIV/0!</v>
      </c>
      <c r="D16" s="176">
        <v>128</v>
      </c>
      <c r="E16" s="157">
        <v>-5.246235960945</v>
      </c>
      <c r="F16" s="31" t="s">
        <v>105</v>
      </c>
      <c r="G16" s="173" t="e">
        <f t="shared" si="0"/>
        <v>#DIV/0!</v>
      </c>
      <c r="H16" s="172">
        <f t="shared" si="1"/>
        <v>16</v>
      </c>
      <c r="I16" s="173">
        <f t="shared" si="2"/>
        <v>-2.0815774644110396</v>
      </c>
      <c r="J16" s="184" t="e">
        <f t="shared" si="3"/>
        <v>#DIV/0!</v>
      </c>
      <c r="K16" s="184" t="e">
        <f t="shared" si="4"/>
        <v>#DIV/0!</v>
      </c>
    </row>
    <row r="17" spans="1:11" ht="15.75">
      <c r="A17" s="11" t="s">
        <v>77</v>
      </c>
      <c r="B17" s="7"/>
      <c r="C17" s="181" t="e">
        <f>'cp-Werte'!G17</f>
        <v>#DIV/0!</v>
      </c>
      <c r="D17" s="176">
        <v>112</v>
      </c>
      <c r="E17" s="180">
        <v>-7.32781342535604</v>
      </c>
      <c r="F17" s="31" t="s">
        <v>106</v>
      </c>
      <c r="G17" s="173" t="e">
        <f t="shared" si="0"/>
        <v>#DIV/0!</v>
      </c>
      <c r="H17" s="172">
        <f t="shared" si="1"/>
        <v>16</v>
      </c>
      <c r="I17" s="173">
        <f t="shared" si="2"/>
        <v>-1.7989247063795295</v>
      </c>
      <c r="J17" s="184" t="e">
        <f t="shared" si="3"/>
        <v>#DIV/0!</v>
      </c>
      <c r="K17" s="184" t="e">
        <f t="shared" si="4"/>
        <v>#DIV/0!</v>
      </c>
    </row>
    <row r="18" spans="1:11" ht="15.75">
      <c r="A18" s="11" t="s">
        <v>78</v>
      </c>
      <c r="B18" s="7"/>
      <c r="C18" s="181" t="e">
        <f>'cp-Werte'!G18</f>
        <v>#DIV/0!</v>
      </c>
      <c r="D18" s="176">
        <v>96</v>
      </c>
      <c r="E18" s="180">
        <v>-9.12673813173557</v>
      </c>
      <c r="F18" s="31" t="s">
        <v>107</v>
      </c>
      <c r="G18" s="173" t="e">
        <f t="shared" si="0"/>
        <v>#DIV/0!</v>
      </c>
      <c r="H18" s="172">
        <f t="shared" si="1"/>
        <v>48</v>
      </c>
      <c r="I18" s="173">
        <f t="shared" si="2"/>
        <v>-2.8767151470585297</v>
      </c>
      <c r="J18" s="184" t="e">
        <f t="shared" si="3"/>
        <v>#DIV/0!</v>
      </c>
      <c r="K18" s="184" t="e">
        <f t="shared" si="4"/>
        <v>#DIV/0!</v>
      </c>
    </row>
    <row r="19" spans="1:11" ht="15.75">
      <c r="A19" s="11" t="s">
        <v>79</v>
      </c>
      <c r="B19" s="7"/>
      <c r="C19" s="181" t="e">
        <f>'cp-Werte'!G19</f>
        <v>#DIV/0!</v>
      </c>
      <c r="D19" s="176">
        <v>48</v>
      </c>
      <c r="E19" s="180">
        <v>-12.0034532787941</v>
      </c>
      <c r="F19" s="31" t="s">
        <v>108</v>
      </c>
      <c r="G19" s="173" t="e">
        <f t="shared" si="0"/>
        <v>#DIV/0!</v>
      </c>
      <c r="H19" s="172">
        <f t="shared" si="1"/>
        <v>16</v>
      </c>
      <c r="I19" s="173">
        <f t="shared" si="2"/>
        <v>0.5283672983215997</v>
      </c>
      <c r="J19" s="184" t="e">
        <f t="shared" si="3"/>
        <v>#DIV/0!</v>
      </c>
      <c r="K19" s="184" t="e">
        <f t="shared" si="4"/>
        <v>#DIV/0!</v>
      </c>
    </row>
    <row r="20" spans="1:11" ht="15.75">
      <c r="A20" s="11" t="s">
        <v>80</v>
      </c>
      <c r="B20" s="7"/>
      <c r="C20" s="181" t="e">
        <f>'cp-Werte'!G20</f>
        <v>#DIV/0!</v>
      </c>
      <c r="D20" s="176">
        <v>32</v>
      </c>
      <c r="E20" s="180">
        <v>-11.4750859804725</v>
      </c>
      <c r="F20" s="31" t="s">
        <v>109</v>
      </c>
      <c r="G20" s="173" t="e">
        <f t="shared" si="0"/>
        <v>#DIV/0!</v>
      </c>
      <c r="H20" s="172">
        <f t="shared" si="1"/>
        <v>14</v>
      </c>
      <c r="I20" s="173">
        <f t="shared" si="2"/>
        <v>1.71345967529391</v>
      </c>
      <c r="J20" s="184" t="e">
        <f t="shared" si="3"/>
        <v>#DIV/0!</v>
      </c>
      <c r="K20" s="184" t="e">
        <f t="shared" si="4"/>
        <v>#DIV/0!</v>
      </c>
    </row>
    <row r="21" spans="1:11" ht="15.75">
      <c r="A21" s="11" t="s">
        <v>81</v>
      </c>
      <c r="B21" s="7"/>
      <c r="C21" s="181" t="e">
        <f>'cp-Werte'!G21</f>
        <v>#DIV/0!</v>
      </c>
      <c r="D21" s="176">
        <v>18</v>
      </c>
      <c r="E21" s="180">
        <v>-9.76162630517859</v>
      </c>
      <c r="F21" s="31" t="s">
        <v>110</v>
      </c>
      <c r="G21" s="173" t="e">
        <f t="shared" si="0"/>
        <v>#DIV/0!</v>
      </c>
      <c r="H21" s="172">
        <f t="shared" si="1"/>
        <v>7</v>
      </c>
      <c r="I21" s="173">
        <f t="shared" si="2"/>
        <v>1.6479950913349093</v>
      </c>
      <c r="J21" s="184" t="e">
        <f t="shared" si="3"/>
        <v>#DIV/0!</v>
      </c>
      <c r="K21" s="184" t="e">
        <f t="shared" si="4"/>
        <v>#DIV/0!</v>
      </c>
    </row>
    <row r="22" spans="1:11" ht="15.75">
      <c r="A22" s="11" t="s">
        <v>82</v>
      </c>
      <c r="B22" s="7"/>
      <c r="C22" s="181" t="e">
        <f>'cp-Werte'!G22</f>
        <v>#DIV/0!</v>
      </c>
      <c r="D22" s="176">
        <v>11</v>
      </c>
      <c r="E22" s="180">
        <v>-8.11363121384368</v>
      </c>
      <c r="F22" s="31" t="s">
        <v>111</v>
      </c>
      <c r="G22" s="173" t="e">
        <f t="shared" si="0"/>
        <v>#DIV/0!</v>
      </c>
      <c r="H22" s="172">
        <f t="shared" si="1"/>
        <v>7</v>
      </c>
      <c r="I22" s="173">
        <f t="shared" si="2"/>
        <v>2.884191485332231</v>
      </c>
      <c r="J22" s="184" t="e">
        <f t="shared" si="3"/>
        <v>#DIV/0!</v>
      </c>
      <c r="K22" s="184" t="e">
        <f t="shared" si="4"/>
        <v>#DIV/0!</v>
      </c>
    </row>
    <row r="23" spans="1:11" ht="15.75">
      <c r="A23" s="11" t="s">
        <v>83</v>
      </c>
      <c r="B23" s="7"/>
      <c r="C23" s="181" t="e">
        <f>'cp-Werte'!G23</f>
        <v>#DIV/0!</v>
      </c>
      <c r="D23" s="176">
        <v>4</v>
      </c>
      <c r="E23" s="180">
        <v>-5.22943972851145</v>
      </c>
      <c r="F23" s="31" t="s">
        <v>112</v>
      </c>
      <c r="G23" s="173" t="e">
        <f t="shared" si="0"/>
        <v>#DIV/0!</v>
      </c>
      <c r="H23" s="172">
        <f t="shared" si="1"/>
        <v>4</v>
      </c>
      <c r="I23" s="173">
        <f t="shared" si="2"/>
        <v>5.22943972851145</v>
      </c>
      <c r="J23" s="184" t="e">
        <f t="shared" si="3"/>
        <v>#DIV/0!</v>
      </c>
      <c r="K23" s="184" t="e">
        <f t="shared" si="4"/>
        <v>#DIV/0!</v>
      </c>
    </row>
    <row r="24" spans="1:11" ht="16.5" thickBot="1">
      <c r="A24" s="12" t="s">
        <v>66</v>
      </c>
      <c r="B24" s="9"/>
      <c r="C24" s="181" t="e">
        <f>'cp-Werte'!G24</f>
        <v>#DIV/0!</v>
      </c>
      <c r="D24" s="177">
        <v>0</v>
      </c>
      <c r="E24" s="178">
        <v>0</v>
      </c>
      <c r="F24" s="35"/>
      <c r="G24" s="37"/>
      <c r="H24" s="24"/>
      <c r="I24" s="37"/>
      <c r="J24" s="60"/>
      <c r="K24" s="61"/>
    </row>
    <row r="25" spans="1:11" ht="13.5" thickTop="1">
      <c r="A25" s="17" t="s">
        <v>21</v>
      </c>
      <c r="B25" s="38" t="s">
        <v>0</v>
      </c>
      <c r="C25" s="183">
        <v>160</v>
      </c>
      <c r="D25" s="39"/>
      <c r="E25" s="34"/>
      <c r="F25" s="40"/>
      <c r="G25" s="39"/>
      <c r="H25" s="39"/>
      <c r="I25" s="41" t="s">
        <v>20</v>
      </c>
      <c r="J25" s="186" t="e">
        <f>SUM(J5:J23)</f>
        <v>#DIV/0!</v>
      </c>
      <c r="K25" s="186" t="e">
        <f>SUM(K5:K23)</f>
        <v>#DIV/0!</v>
      </c>
    </row>
    <row r="26" spans="1:11" ht="14.25">
      <c r="A26" s="14" t="s">
        <v>7</v>
      </c>
      <c r="B26" s="7" t="s">
        <v>8</v>
      </c>
      <c r="C26" s="108">
        <f>'Eingangsgr. vor Versuchsb.'!C21</f>
        <v>20.749999999999993</v>
      </c>
      <c r="D26" s="29"/>
      <c r="E26" s="29"/>
      <c r="F26" s="36"/>
      <c r="G26" s="29"/>
      <c r="H26" s="29"/>
      <c r="I26" s="42" t="s">
        <v>22</v>
      </c>
      <c r="J26" s="187" t="e">
        <f>J25</f>
        <v>#DIV/0!</v>
      </c>
      <c r="K26" s="58"/>
    </row>
    <row r="27" spans="1:11" ht="15">
      <c r="A27" s="13" t="s">
        <v>11</v>
      </c>
      <c r="B27" s="20" t="s">
        <v>12</v>
      </c>
      <c r="C27" s="78">
        <f>'Eingangsgr. vor Versuchsb.'!C19</f>
        <v>1.3279999999999997E-05</v>
      </c>
      <c r="D27" s="4"/>
      <c r="E27" s="28"/>
      <c r="F27" s="1"/>
      <c r="G27" s="28"/>
      <c r="H27" s="4"/>
      <c r="I27" s="42" t="s">
        <v>23</v>
      </c>
      <c r="J27" s="58"/>
      <c r="K27" s="158" t="e">
        <f>K25</f>
        <v>#DIV/0!</v>
      </c>
    </row>
    <row r="28" spans="1:11" ht="14.25">
      <c r="A28" s="14" t="s">
        <v>13</v>
      </c>
      <c r="B28" s="20"/>
      <c r="C28" s="79">
        <v>250000</v>
      </c>
      <c r="D28" s="4"/>
      <c r="E28" s="28"/>
      <c r="F28" s="1"/>
      <c r="G28" s="28"/>
      <c r="H28" s="4"/>
      <c r="I28" s="42" t="s">
        <v>24</v>
      </c>
      <c r="J28" s="158" t="e">
        <f>J26*COS($C$4*PI()/180)-K27*SIN($C$4*PI()/180)</f>
        <v>#DIV/0!</v>
      </c>
      <c r="K28" s="43"/>
    </row>
    <row r="29" spans="1:11" ht="14.25">
      <c r="A29" s="14" t="s">
        <v>3</v>
      </c>
      <c r="B29" s="8" t="s">
        <v>14</v>
      </c>
      <c r="C29" s="108">
        <f>'Eingangsgr. vor Versuchsb.'!C22</f>
        <v>0</v>
      </c>
      <c r="D29" s="4"/>
      <c r="E29" s="28"/>
      <c r="F29" s="1"/>
      <c r="G29" s="28"/>
      <c r="H29" s="4"/>
      <c r="I29" s="42" t="s">
        <v>25</v>
      </c>
      <c r="J29" s="43"/>
      <c r="K29" s="158" t="e">
        <f>J26*SIN($C$4*PI()/180)+K27*COS($C$4*PI()/180)</f>
        <v>#DIV/0!</v>
      </c>
    </row>
    <row r="30" spans="1:11" ht="12.75">
      <c r="A30" s="14"/>
      <c r="B30" s="20"/>
      <c r="C30" s="2"/>
      <c r="D30" s="5"/>
      <c r="E30" s="29"/>
      <c r="F30" s="2"/>
      <c r="G30" s="29"/>
      <c r="H30" s="5"/>
      <c r="I30" s="5"/>
      <c r="J30" s="58"/>
      <c r="K30" s="5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Siegen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Thorsten Kray</dc:creator>
  <cp:keywords/>
  <dc:description/>
  <cp:lastModifiedBy>User</cp:lastModifiedBy>
  <cp:lastPrinted>2007-02-21T13:36:20Z</cp:lastPrinted>
  <dcterms:created xsi:type="dcterms:W3CDTF">2005-04-01T17:25:09Z</dcterms:created>
  <dcterms:modified xsi:type="dcterms:W3CDTF">2005-05-05T14:57:36Z</dcterms:modified>
  <cp:category/>
  <cp:version/>
  <cp:contentType/>
  <cp:contentStatus/>
</cp:coreProperties>
</file>